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9450" activeTab="0"/>
  </bookViews>
  <sheets>
    <sheet name="ЗФ" sheetId="1" r:id="rId1"/>
    <sheet name="СФ" sheetId="2" r:id="rId2"/>
  </sheets>
  <definedNames>
    <definedName name="_xlnm.Print_Titles" localSheetId="0">'ЗФ'!$3:$5</definedName>
    <definedName name="_xlnm.Print_Titles" localSheetId="1">'СФ'!$3:$3</definedName>
    <definedName name="_xlnm.Print_Area" localSheetId="0">'ЗФ'!$A$1:$K$249</definedName>
    <definedName name="_xlnm.Print_Area" localSheetId="1">'СФ'!$A$1:$G$129</definedName>
  </definedNames>
  <calcPr fullCalcOnLoad="1"/>
</workbook>
</file>

<file path=xl/sharedStrings.xml><?xml version="1.0" encoding="utf-8"?>
<sst xmlns="http://schemas.openxmlformats.org/spreadsheetml/2006/main" count="539" uniqueCount="427">
  <si>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</si>
  <si>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</si>
  <si>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</si>
  <si>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</si>
  <si>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</si>
  <si>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</si>
  <si>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</si>
  <si>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</si>
  <si>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</si>
  <si>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</si>
  <si>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</si>
  <si>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</si>
  <si>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</si>
  <si>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</si>
  <si>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</si>
  <si>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</si>
  <si>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</si>
  <si>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</si>
  <si>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</si>
  <si>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</si>
  <si>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</si>
  <si>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</si>
  <si>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</si>
  <si>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</si>
  <si>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</si>
  <si>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</si>
  <si>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</si>
  <si>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</si>
  <si>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</si>
  <si>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</si>
  <si>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На кінець періоду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</si>
  <si>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</si>
  <si>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</si>
  <si>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</si>
  <si>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</si>
  <si>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</si>
  <si>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</si>
  <si>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</si>
  <si>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</si>
  <si>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</si>
  <si>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</si>
  <si>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</si>
  <si>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</si>
  <si>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</si>
  <si>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</si>
  <si>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</si>
  <si>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</si>
  <si>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</si>
  <si>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</si>
  <si>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</si>
  <si>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</si>
  <si>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</si>
  <si>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</si>
  <si>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</si>
  <si>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</si>
  <si>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</si>
  <si>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</si>
  <si>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</si>
  <si>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</si>
  <si>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</si>
  <si>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</si>
  <si>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</si>
  <si>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</si>
  <si>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</si>
  <si>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</si>
  <si>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</si>
  <si>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</si>
  <si>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</si>
  <si>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</si>
  <si>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</si>
  <si>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</si>
  <si>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</si>
  <si>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</si>
  <si>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</si>
  <si>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</si>
  <si>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</si>
  <si>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</si>
  <si>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</si>
  <si>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</si>
  <si>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</si>
  <si>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</si>
  <si>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</si>
  <si>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</si>
  <si>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</si>
  <si>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</si>
  <si>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</si>
  <si>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</si>
  <si>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</si>
  <si>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</si>
  <si>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</si>
  <si>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</si>
  <si>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</si>
  <si>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</si>
  <si>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</si>
  <si>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</si>
  <si>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</si>
  <si>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</si>
  <si>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</si>
  <si>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</si>
  <si>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</si>
  <si>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</si>
  <si>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</si>
  <si>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</si>
  <si>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</si>
  <si>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</si>
  <si>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</si>
  <si>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</si>
  <si>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</si>
  <si>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</si>
  <si>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</si>
  <si>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</si>
  <si>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</si>
  <si>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</si>
  <si>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</si>
  <si>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</si>
  <si>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</si>
  <si>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</si>
  <si>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</si>
  <si>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</si>
  <si>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</si>
  <si>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</si>
  <si>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</si>
  <si>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</si>
  <si>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</si>
  <si>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</si>
  <si>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</si>
  <si>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</si>
  <si>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</si>
  <si>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</si>
  <si>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</si>
  <si>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</si>
  <si>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</si>
  <si>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</si>
  <si>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</si>
  <si>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</si>
  <si>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</si>
  <si>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</si>
  <si>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</si>
  <si>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</si>
  <si>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</si>
  <si>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</si>
  <si>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</si>
  <si>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</si>
  <si>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</si>
  <si>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</si>
  <si>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</si>
  <si>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</si>
  <si>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</si>
  <si>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</si>
  <si>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</si>
  <si>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</si>
  <si>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</si>
  <si>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</si>
  <si>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</si>
  <si>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</si>
  <si>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</si>
  <si>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</si>
  <si>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</si>
  <si>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</si>
  <si>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</si>
  <si>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</si>
  <si>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</si>
  <si>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</si>
  <si>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</si>
  <si>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</si>
  <si>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</si>
  <si>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</si>
  <si>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</si>
  <si>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</si>
  <si>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</si>
  <si>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</si>
  <si>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</si>
  <si>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</si>
  <si>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</si>
  <si>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</si>
  <si>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</si>
  <si>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</si>
  <si>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</si>
  <si>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</si>
  <si>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</si>
  <si>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</si>
  <si>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</si>
  <si>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</si>
  <si>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</si>
  <si>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</si>
  <si>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</si>
  <si>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</si>
  <si>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</si>
  <si>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</si>
  <si>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</si>
  <si>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</si>
  <si>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</si>
  <si>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</si>
  <si>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</si>
  <si>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</si>
  <si>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</si>
  <si>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</si>
  <si>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</si>
  <si>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</si>
  <si>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</si>
  <si>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</si>
  <si>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</si>
  <si>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</si>
  <si>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</si>
  <si>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</si>
  <si>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</si>
  <si>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</si>
  <si>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</si>
  <si>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</si>
  <si>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</si>
  <si>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</si>
  <si>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</si>
  <si>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</si>
  <si>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</si>
  <si>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</si>
  <si>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</si>
  <si>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</si>
  <si>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</si>
  <si>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</si>
  <si>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</si>
  <si>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</si>
  <si>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</si>
  <si>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</si>
  <si>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</si>
  <si>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</si>
  <si>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</si>
  <si>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</si>
  <si>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</si>
  <si>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</si>
  <si>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</si>
  <si>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</si>
  <si>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</si>
  <si>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</si>
  <si>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</si>
  <si>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</si>
  <si>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</si>
  <si>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</si>
  <si>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</si>
  <si>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</si>
  <si>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</si>
  <si>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</si>
  <si>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</si>
  <si>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</si>
  <si>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</si>
  <si>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</si>
  <si>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</si>
  <si>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</si>
  <si>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</si>
  <si>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</si>
  <si>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</si>
  <si>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</si>
  <si>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</si>
  <si>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</si>
  <si>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</si>
  <si>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</si>
  <si>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</si>
  <si>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</si>
  <si>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</si>
  <si>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</si>
  <si>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</si>
  <si>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</si>
  <si>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</si>
  <si>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</si>
  <si>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</si>
  <si>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</si>
  <si>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</si>
  <si>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</si>
  <si>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</si>
  <si>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</si>
  <si>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</si>
  <si>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</si>
  <si>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</si>
  <si>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</si>
  <si>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</si>
  <si>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</si>
  <si>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</si>
  <si>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</si>
  <si>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</si>
  <si>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</si>
  <si>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</si>
  <si>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</si>
  <si>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</si>
  <si>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</si>
  <si>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</si>
  <si>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</si>
  <si>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</si>
  <si>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</si>
  <si>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</si>
  <si>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</si>
  <si>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</si>
  <si>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</si>
  <si>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</si>
  <si>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</si>
  <si>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</si>
  <si>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</si>
  <si>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</si>
  <si>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</si>
  <si>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</si>
  <si>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</si>
  <si>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</si>
  <si>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</si>
  <si>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</si>
  <si>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</si>
  <si>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</si>
  <si>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</si>
  <si>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</si>
  <si>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</si>
  <si>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</si>
  <si>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</si>
  <si>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</si>
  <si>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</si>
  <si>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</si>
  <si>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</si>
  <si>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</si>
  <si>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</si>
  <si>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</si>
  <si>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</si>
  <si>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</si>
  <si>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</si>
  <si>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</si>
  <si>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</si>
  <si>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</si>
  <si>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</si>
  <si>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</si>
  <si>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</si>
  <si>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</si>
  <si>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</si>
  <si>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</si>
  <si>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</si>
  <si>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</si>
  <si>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</si>
  <si>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</si>
  <si>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</si>
  <si>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</si>
  <si>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</si>
  <si>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</si>
  <si>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</si>
  <si>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</si>
  <si>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</si>
  <si>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</si>
  <si>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</si>
  <si>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</si>
  <si>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</si>
  <si>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</si>
  <si>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</si>
  <si>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</si>
  <si>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</si>
  <si>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</si>
  <si>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</si>
  <si>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</si>
  <si>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</si>
  <si>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</si>
  <si>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</si>
  <si>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</si>
  <si>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</si>
  <si>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</si>
  <si>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</si>
  <si>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</si>
  <si>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</si>
  <si>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</si>
  <si>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</si>
  <si>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</si>
  <si>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</si>
  <si>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</si>
  <si>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</si>
  <si>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</si>
  <si>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</si>
  <si>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</si>
  <si>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</si>
  <si>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</si>
  <si>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</si>
  <si>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</si>
  <si>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</si>
  <si>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</si>
  <si>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</si>
  <si>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</si>
  <si>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</si>
  <si>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</si>
  <si>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</si>
  <si>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</si>
  <si>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</si>
  <si>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</si>
  <si>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</si>
  <si>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</si>
  <si>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</si>
  <si>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</si>
  <si>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</si>
  <si>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</si>
  <si>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</si>
  <si>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</si>
  <si>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</si>
  <si>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</si>
  <si>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</si>
  <si>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</si>
  <si>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Бюджет на  звітний період з урахуванням змін (тис. грн)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</si>
  <si>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</si>
  <si>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</si>
  <si>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</si>
  <si>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Бюджет на 2023 рік (тис. грн)</t>
  </si>
  <si>
    <t>Бюджет на 2023 рік з урахуванням змін (тис. грн)</t>
  </si>
  <si>
    <t xml:space="preserve"> Інші заходи та заклади молодіжної політики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</si>
  <si>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</si>
  <si>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</si>
  <si>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 початок періоду</t>
  </si>
  <si>
    <t>КАПІТАЛЬНІ ВИДАТКИ</t>
  </si>
  <si>
    <t>Виконання загального фонду бюджету Новгород-Сіверської міської територіальної громади за I півріччя 2023 року</t>
  </si>
  <si>
    <t>Виконано за I півріччя 2022 року          (тис. грн)</t>
  </si>
  <si>
    <t>Виконано за I півріччя 2023 року          (тис. грн)</t>
  </si>
  <si>
    <t xml:space="preserve">До звітних даних за  I півріччя  2022 року </t>
  </si>
  <si>
    <t>Виконано             за  I півріччя 2022 року (тис. грн)</t>
  </si>
  <si>
    <t>Виконано за I півріччя 2023 року       (тис. грн)</t>
  </si>
  <si>
    <t>Забезпечення діяльності інклюзивно-ресурсних центрів за рахунок 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</si>
  <si>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Надання освіти за рахунок залишку коштів за  субвенцією з державного бюджету місцевим бюджетам на надання державної підтримки особам з особливими освітніми потребами</t>
  </si>
  <si>
    <t>Видатки, пов'язані з наданням підтримки внутрішньо переміщеним та/ або евакуйованим особам у зв'язку із введенням воєнного стану</t>
  </si>
  <si>
    <t>Виконання окремих заходів з реалізації соціального проєкту "Активні парки-локації здоров'я України"</t>
  </si>
  <si>
    <t>Реалізація заходів , спрямованих на підвищення доступності широкосмугового доступу до Інтернету в сільській місцевості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</si>
  <si>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</si>
  <si>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r>
      <t>Зміни обсягів бюджетних коштів</t>
    </r>
    <r>
      <rPr>
        <sz val="16"/>
        <rFont val="Calibri"/>
        <family val="2"/>
      </rPr>
      <t>*</t>
    </r>
  </si>
  <si>
    <r>
      <t>Інші розрахунки</t>
    </r>
    <r>
      <rPr>
        <sz val="16"/>
        <rFont val="Calibri"/>
        <family val="2"/>
      </rPr>
      <t>*</t>
    </r>
  </si>
  <si>
    <r>
      <t>Зміни обсягів бюджетних коштів</t>
    </r>
    <r>
      <rPr>
        <sz val="15"/>
        <color indexed="8"/>
        <rFont val="Calibri"/>
        <family val="2"/>
      </rPr>
      <t>*</t>
    </r>
  </si>
  <si>
    <r>
      <t xml:space="preserve">Інші розрахунки </t>
    </r>
    <r>
      <rPr>
        <sz val="15"/>
        <color indexed="8"/>
        <rFont val="Calibri"/>
        <family val="2"/>
      </rPr>
      <t>*</t>
    </r>
  </si>
  <si>
    <t>Керуючий справами виконавчого комітету міської ради</t>
  </si>
  <si>
    <t>С.  Поливода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</si>
  <si>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</si>
  <si>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                  за I півріччя 2023 року</t>
  </si>
  <si>
    <t>Відхилення до звітного періоду минулого року +/- (тис. грн)</t>
  </si>
  <si>
    <t>СХВАЛЕНО                                                                                                   Рішення виконавчого комітету                                                                                            Новгород-Сіверської міської ради                                                                                                            03 серпня 2023 року № 174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</si>
</sst>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  <numFmt numFmtId="217" formatCode="[$-FC19]d\ mmmm\ yyyy\ &quot;г.&quot;"/>
  </numFmts>
  <fonts count="1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6"/>
      <name val="Arial Cyr"/>
      <family val="0"/>
    </font>
    <font>
      <b/>
      <sz val="16"/>
      <name val="Arial Cyr"/>
      <family val="2"/>
    </font>
    <font>
      <sz val="16"/>
      <name val="Calibri"/>
      <family val="2"/>
    </font>
    <font>
      <sz val="15"/>
      <color indexed="8"/>
      <name val="Calibri"/>
      <family val="2"/>
    </font>
    <font>
      <sz val="16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b/>
      <sz val="16"/>
      <color indexed="60"/>
      <name val="Arial Cyr"/>
      <family val="0"/>
    </font>
    <font>
      <sz val="16"/>
      <color indexed="60"/>
      <name val="Arial Cyr"/>
      <family val="0"/>
    </font>
    <font>
      <sz val="14"/>
      <color indexed="60"/>
      <name val="Arial"/>
      <family val="2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5"/>
      <color indexed="60"/>
      <name val="Times New Roman"/>
      <family val="1"/>
    </font>
    <font>
      <i/>
      <sz val="16"/>
      <color indexed="60"/>
      <name val="Times New Roman"/>
      <family val="1"/>
    </font>
    <font>
      <b/>
      <i/>
      <sz val="15"/>
      <color indexed="60"/>
      <name val="Times New Roman"/>
      <family val="1"/>
    </font>
    <font>
      <b/>
      <sz val="14"/>
      <color indexed="60"/>
      <name val="Times New Roman"/>
      <family val="1"/>
    </font>
    <font>
      <b/>
      <i/>
      <sz val="16"/>
      <color indexed="60"/>
      <name val="Times New Roman"/>
      <family val="1"/>
    </font>
    <font>
      <b/>
      <sz val="18"/>
      <color indexed="60"/>
      <name val="Times New Roman"/>
      <family val="1"/>
    </font>
    <font>
      <sz val="12"/>
      <color indexed="60"/>
      <name val="Arial Cyr"/>
      <family val="0"/>
    </font>
    <font>
      <sz val="14"/>
      <color indexed="8"/>
      <name val="Arial Cyr"/>
      <family val="0"/>
    </font>
    <font>
      <sz val="16"/>
      <color indexed="8"/>
      <name val="Arial Cyr"/>
      <family val="0"/>
    </font>
    <font>
      <b/>
      <sz val="16"/>
      <color indexed="9"/>
      <name val="Times New Roman"/>
      <family val="1"/>
    </font>
    <font>
      <b/>
      <i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color indexed="10"/>
      <name val="Arial Cyr"/>
      <family val="0"/>
    </font>
    <font>
      <i/>
      <sz val="16"/>
      <color indexed="10"/>
      <name val="Times New Roman"/>
      <family val="1"/>
    </font>
    <font>
      <sz val="16"/>
      <color indexed="10"/>
      <name val="Arial Cyr"/>
      <family val="0"/>
    </font>
    <font>
      <b/>
      <i/>
      <sz val="14"/>
      <color indexed="10"/>
      <name val="Times New Roman"/>
      <family val="1"/>
    </font>
    <font>
      <b/>
      <sz val="14"/>
      <color indexed="10"/>
      <name val="Arial Cyr"/>
      <family val="0"/>
    </font>
    <font>
      <i/>
      <sz val="14"/>
      <color indexed="10"/>
      <name val="Times New Roman"/>
      <family val="1"/>
    </font>
    <font>
      <sz val="15"/>
      <color indexed="10"/>
      <name val="Times New Roman"/>
      <family val="1"/>
    </font>
    <font>
      <i/>
      <sz val="15"/>
      <color indexed="10"/>
      <name val="Times New Roman"/>
      <family val="1"/>
    </font>
    <font>
      <sz val="15"/>
      <color indexed="10"/>
      <name val="Arial Cyr"/>
      <family val="0"/>
    </font>
    <font>
      <i/>
      <sz val="15"/>
      <color indexed="10"/>
      <name val="Arial Cyr"/>
      <family val="0"/>
    </font>
    <font>
      <b/>
      <i/>
      <sz val="15"/>
      <color indexed="10"/>
      <name val="Times New Roman"/>
      <family val="1"/>
    </font>
    <font>
      <i/>
      <sz val="14"/>
      <color indexed="10"/>
      <name val="Arial Cyr"/>
      <family val="2"/>
    </font>
    <font>
      <sz val="15"/>
      <color indexed="8"/>
      <name val="Times New Roman"/>
      <family val="1"/>
    </font>
    <font>
      <sz val="15"/>
      <color indexed="8"/>
      <name val="Arial Cyr"/>
      <family val="0"/>
    </font>
    <font>
      <i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b/>
      <sz val="16"/>
      <color rgb="FFC00000"/>
      <name val="Arial Cyr"/>
      <family val="0"/>
    </font>
    <font>
      <sz val="16"/>
      <color rgb="FFC00000"/>
      <name val="Arial Cyr"/>
      <family val="0"/>
    </font>
    <font>
      <sz val="14"/>
      <color rgb="FFC00000"/>
      <name val="Arial"/>
      <family val="2"/>
    </font>
    <font>
      <b/>
      <sz val="16"/>
      <color rgb="FFC00000"/>
      <name val="Times New Roman"/>
      <family val="1"/>
    </font>
    <font>
      <sz val="16"/>
      <color rgb="FFC00000"/>
      <name val="Times New Roman"/>
      <family val="1"/>
    </font>
    <font>
      <sz val="15"/>
      <color rgb="FFC00000"/>
      <name val="Times New Roman"/>
      <family val="1"/>
    </font>
    <font>
      <i/>
      <sz val="16"/>
      <color rgb="FFC00000"/>
      <name val="Times New Roman"/>
      <family val="1"/>
    </font>
    <font>
      <b/>
      <i/>
      <sz val="15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i/>
      <sz val="16"/>
      <color rgb="FFC00000"/>
      <name val="Times New Roman"/>
      <family val="1"/>
    </font>
    <font>
      <b/>
      <sz val="18"/>
      <color rgb="FFC00000"/>
      <name val="Times New Roman"/>
      <family val="1"/>
    </font>
    <font>
      <sz val="12"/>
      <color rgb="FFC00000"/>
      <name val="Arial Cyr"/>
      <family val="0"/>
    </font>
    <font>
      <sz val="14"/>
      <color theme="1"/>
      <name val="Arial Cyr"/>
      <family val="0"/>
    </font>
    <font>
      <sz val="16"/>
      <color theme="1"/>
      <name val="Arial Cyr"/>
      <family val="0"/>
    </font>
    <font>
      <b/>
      <sz val="16"/>
      <color theme="0"/>
      <name val="Times New Roman"/>
      <family val="1"/>
    </font>
    <font>
      <b/>
      <i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Cyr"/>
      <family val="0"/>
    </font>
    <font>
      <b/>
      <sz val="16"/>
      <color rgb="FFFF0000"/>
      <name val="Arial Cyr"/>
      <family val="0"/>
    </font>
    <font>
      <i/>
      <sz val="16"/>
      <color rgb="FFFF0000"/>
      <name val="Times New Roman"/>
      <family val="1"/>
    </font>
    <font>
      <sz val="16"/>
      <color rgb="FFFF0000"/>
      <name val="Arial Cyr"/>
      <family val="0"/>
    </font>
    <font>
      <b/>
      <i/>
      <sz val="14"/>
      <color rgb="FFFF0000"/>
      <name val="Times New Roman"/>
      <family val="1"/>
    </font>
    <font>
      <b/>
      <sz val="14"/>
      <color rgb="FFFF0000"/>
      <name val="Arial Cyr"/>
      <family val="0"/>
    </font>
    <font>
      <i/>
      <sz val="14"/>
      <color rgb="FFFF0000"/>
      <name val="Times New Roman"/>
      <family val="1"/>
    </font>
    <font>
      <sz val="15"/>
      <color rgb="FFFF0000"/>
      <name val="Times New Roman"/>
      <family val="1"/>
    </font>
    <font>
      <i/>
      <sz val="15"/>
      <color rgb="FFFF0000"/>
      <name val="Times New Roman"/>
      <family val="1"/>
    </font>
    <font>
      <sz val="15"/>
      <color rgb="FFFF0000"/>
      <name val="Arial Cyr"/>
      <family val="0"/>
    </font>
    <font>
      <i/>
      <sz val="15"/>
      <color rgb="FFFF0000"/>
      <name val="Arial Cyr"/>
      <family val="0"/>
    </font>
    <font>
      <b/>
      <i/>
      <sz val="15"/>
      <color rgb="FFFF0000"/>
      <name val="Times New Roman"/>
      <family val="1"/>
    </font>
    <font>
      <i/>
      <sz val="14"/>
      <color rgb="FFFF0000"/>
      <name val="Arial Cyr"/>
      <family val="2"/>
    </font>
    <font>
      <sz val="15"/>
      <color theme="1"/>
      <name val="Times New Roman"/>
      <family val="1"/>
    </font>
    <font>
      <sz val="15"/>
      <color theme="1"/>
      <name val="Arial Cyr"/>
      <family val="0"/>
    </font>
    <font>
      <i/>
      <sz val="15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5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color rgb="FFC0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4" fillId="22" borderId="1" applyNumberFormat="0" applyAlignment="0" applyProtection="0"/>
    <xf numFmtId="0" fontId="95" fillId="23" borderId="2" applyNumberFormat="0" applyAlignment="0" applyProtection="0"/>
    <xf numFmtId="0" fontId="96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00" fillId="0" borderId="6" applyNumberFormat="0" applyFill="0" applyAlignment="0" applyProtection="0"/>
    <xf numFmtId="0" fontId="101" fillId="24" borderId="7" applyNumberFormat="0" applyAlignment="0" applyProtection="0"/>
    <xf numFmtId="0" fontId="102" fillId="0" borderId="0" applyNumberFormat="0" applyFill="0" applyBorder="0" applyAlignment="0" applyProtection="0"/>
    <xf numFmtId="0" fontId="103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5" fillId="28" borderId="9" applyNumberFormat="0" applyFont="0" applyAlignment="0" applyProtection="0"/>
    <xf numFmtId="9" fontId="0" fillId="0" borderId="0" applyFont="0" applyFill="0" applyBorder="0" applyAlignment="0" applyProtection="0"/>
    <xf numFmtId="0" fontId="107" fillId="0" borderId="10" applyNumberFormat="0" applyFill="0" applyAlignment="0" applyProtection="0"/>
    <xf numFmtId="0" fontId="8" fillId="0" borderId="0">
      <alignment/>
      <protection/>
    </xf>
    <xf numFmtId="0" fontId="108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9" fillId="29" borderId="0" applyNumberFormat="0" applyBorder="0" applyAlignment="0" applyProtection="0"/>
  </cellStyleXfs>
  <cellXfs count="494">
    <xf numFmtId="0" fontId="0" fillId="0" borderId="0" xfId="0" applyAlignment="1">
      <alignment/>
    </xf>
    <xf numFmtId="0" fontId="110" fillId="0" borderId="0" xfId="0" applyFont="1" applyAlignment="1" applyProtection="1">
      <alignment/>
      <protection locked="0"/>
    </xf>
    <xf numFmtId="0" fontId="111" fillId="0" borderId="0" xfId="0" applyFont="1" applyAlignment="1">
      <alignment/>
    </xf>
    <xf numFmtId="0" fontId="110" fillId="0" borderId="0" xfId="0" applyFont="1" applyFill="1" applyAlignment="1" applyProtection="1">
      <alignment/>
      <protection locked="0"/>
    </xf>
    <xf numFmtId="0" fontId="112" fillId="0" borderId="0" xfId="0" applyFont="1" applyAlignment="1" applyProtection="1">
      <alignment/>
      <protection locked="0"/>
    </xf>
    <xf numFmtId="0" fontId="112" fillId="0" borderId="0" xfId="0" applyFont="1" applyFill="1" applyAlignment="1" applyProtection="1">
      <alignment/>
      <protection locked="0"/>
    </xf>
    <xf numFmtId="0" fontId="113" fillId="0" borderId="0" xfId="0" applyFont="1" applyAlignment="1">
      <alignment/>
    </xf>
    <xf numFmtId="0" fontId="113" fillId="0" borderId="0" xfId="0" applyFont="1" applyAlignment="1">
      <alignment/>
    </xf>
    <xf numFmtId="0" fontId="111" fillId="0" borderId="0" xfId="0" applyFont="1" applyFill="1" applyAlignment="1">
      <alignment/>
    </xf>
    <xf numFmtId="0" fontId="111" fillId="0" borderId="0" xfId="0" applyFont="1" applyFill="1" applyAlignment="1">
      <alignment/>
    </xf>
    <xf numFmtId="0" fontId="113" fillId="0" borderId="0" xfId="0" applyFont="1" applyFill="1" applyAlignment="1">
      <alignment/>
    </xf>
    <xf numFmtId="0" fontId="111" fillId="0" borderId="0" xfId="0" applyFont="1" applyAlignment="1">
      <alignment/>
    </xf>
    <xf numFmtId="0" fontId="114" fillId="0" borderId="0" xfId="0" applyFont="1" applyFill="1" applyAlignment="1">
      <alignment/>
    </xf>
    <xf numFmtId="0" fontId="115" fillId="0" borderId="0" xfId="0" applyFont="1" applyFill="1" applyAlignment="1">
      <alignment vertical="center"/>
    </xf>
    <xf numFmtId="204" fontId="116" fillId="30" borderId="0" xfId="0" applyNumberFormat="1" applyFont="1" applyFill="1" applyBorder="1" applyAlignment="1" applyProtection="1">
      <alignment horizontal="right" wrapText="1"/>
      <protection hidden="1"/>
    </xf>
    <xf numFmtId="0" fontId="111" fillId="30" borderId="0" xfId="0" applyFont="1" applyFill="1" applyAlignment="1">
      <alignment/>
    </xf>
    <xf numFmtId="0" fontId="117" fillId="30" borderId="0" xfId="0" applyFont="1" applyFill="1" applyAlignment="1">
      <alignment wrapText="1"/>
    </xf>
    <xf numFmtId="0" fontId="115" fillId="30" borderId="0" xfId="0" applyFont="1" applyFill="1" applyAlignment="1">
      <alignment wrapText="1"/>
    </xf>
    <xf numFmtId="0" fontId="115" fillId="30" borderId="0" xfId="0" applyFont="1" applyFill="1" applyAlignment="1">
      <alignment/>
    </xf>
    <xf numFmtId="0" fontId="118" fillId="0" borderId="0" xfId="0" applyFont="1" applyFill="1" applyAlignment="1">
      <alignment/>
    </xf>
    <xf numFmtId="204" fontId="115" fillId="0" borderId="0" xfId="0" applyNumberFormat="1" applyFont="1" applyFill="1" applyAlignment="1">
      <alignment vertical="center"/>
    </xf>
    <xf numFmtId="204" fontId="119" fillId="0" borderId="11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locked="0"/>
    </xf>
    <xf numFmtId="204" fontId="118" fillId="0" borderId="11" xfId="0" applyNumberFormat="1" applyFont="1" applyFill="1" applyBorder="1" applyAlignment="1" applyProtection="1">
      <alignment horizontal="right" wrapText="1"/>
      <protection hidden="1"/>
    </xf>
    <xf numFmtId="204" fontId="118" fillId="0" borderId="11" xfId="0" applyNumberFormat="1" applyFont="1" applyFill="1" applyBorder="1" applyAlignment="1" applyProtection="1">
      <alignment horizontal="right"/>
      <protection hidden="1"/>
    </xf>
    <xf numFmtId="204" fontId="117" fillId="0" borderId="11" xfId="0" applyNumberFormat="1" applyFont="1" applyFill="1" applyBorder="1" applyAlignment="1" applyProtection="1">
      <alignment horizontal="right" vertical="center"/>
      <protection hidden="1"/>
    </xf>
    <xf numFmtId="49" fontId="110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10" fillId="0" borderId="11" xfId="0" applyNumberFormat="1" applyFont="1" applyFill="1" applyBorder="1" applyAlignment="1" applyProtection="1">
      <alignment horizontal="left" vertical="center" wrapText="1"/>
      <protection hidden="1"/>
    </xf>
    <xf numFmtId="204" fontId="118" fillId="0" borderId="11" xfId="0" applyNumberFormat="1" applyFont="1" applyFill="1" applyBorder="1" applyAlignment="1" applyProtection="1">
      <alignment horizontal="right" vertical="center"/>
      <protection hidden="1"/>
    </xf>
    <xf numFmtId="204" fontId="120" fillId="0" borderId="11" xfId="0" applyNumberFormat="1" applyFont="1" applyFill="1" applyBorder="1" applyAlignment="1" applyProtection="1">
      <alignment horizontal="right" wrapText="1"/>
      <protection hidden="1"/>
    </xf>
    <xf numFmtId="204" fontId="121" fillId="0" borderId="11" xfId="0" applyNumberFormat="1" applyFont="1" applyFill="1" applyBorder="1" applyAlignment="1">
      <alignment horizontal="right" vertical="center" wrapText="1"/>
    </xf>
    <xf numFmtId="203" fontId="110" fillId="0" borderId="11" xfId="0" applyNumberFormat="1" applyFont="1" applyFill="1" applyBorder="1" applyAlignment="1" applyProtection="1">
      <alignment horizontal="right" vertical="center"/>
      <protection hidden="1"/>
    </xf>
    <xf numFmtId="0" fontId="122" fillId="0" borderId="11" xfId="0" applyFont="1" applyFill="1" applyBorder="1" applyAlignment="1" applyProtection="1">
      <alignment horizontal="center" vertical="center" wrapText="1"/>
      <protection hidden="1"/>
    </xf>
    <xf numFmtId="204" fontId="123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110" fillId="0" borderId="11" xfId="0" applyNumberFormat="1" applyFont="1" applyFill="1" applyBorder="1" applyAlignment="1" applyProtection="1">
      <alignment horizontal="right" vertical="top" wrapText="1"/>
      <protection hidden="1"/>
    </xf>
    <xf numFmtId="0" fontId="110" fillId="0" borderId="11" xfId="0" applyFont="1" applyFill="1" applyBorder="1" applyAlignment="1" applyProtection="1">
      <alignment horizontal="left" vertical="top" wrapText="1"/>
      <protection hidden="1"/>
    </xf>
    <xf numFmtId="204" fontId="119" fillId="0" borderId="11" xfId="0" applyNumberFormat="1" applyFont="1" applyFill="1" applyBorder="1" applyAlignment="1" applyProtection="1">
      <alignment horizontal="right" wrapText="1"/>
      <protection hidden="1"/>
    </xf>
    <xf numFmtId="203" fontId="110" fillId="0" borderId="11" xfId="0" applyNumberFormat="1" applyFont="1" applyFill="1" applyBorder="1" applyAlignment="1" applyProtection="1">
      <alignment horizontal="right" vertical="top"/>
      <protection hidden="1"/>
    </xf>
    <xf numFmtId="204" fontId="118" fillId="0" borderId="11" xfId="0" applyNumberFormat="1" applyFont="1" applyFill="1" applyBorder="1" applyAlignment="1" applyProtection="1">
      <alignment horizontal="center" vertical="center"/>
      <protection hidden="1"/>
    </xf>
    <xf numFmtId="0" fontId="118" fillId="30" borderId="0" xfId="0" applyFont="1" applyFill="1" applyAlignment="1" applyProtection="1">
      <alignment/>
      <protection locked="0"/>
    </xf>
    <xf numFmtId="0" fontId="118" fillId="0" borderId="0" xfId="0" applyFont="1" applyAlignment="1" applyProtection="1">
      <alignment/>
      <protection locked="0"/>
    </xf>
    <xf numFmtId="0" fontId="110" fillId="30" borderId="0" xfId="0" applyFont="1" applyFill="1" applyAlignment="1" applyProtection="1">
      <alignment vertical="center"/>
      <protection locked="0"/>
    </xf>
    <xf numFmtId="0" fontId="118" fillId="0" borderId="0" xfId="0" applyFont="1" applyAlignment="1" applyProtection="1">
      <alignment vertical="center"/>
      <protection locked="0"/>
    </xf>
    <xf numFmtId="0" fontId="111" fillId="0" borderId="0" xfId="0" applyFont="1" applyFill="1" applyAlignment="1">
      <alignment vertical="center"/>
    </xf>
    <xf numFmtId="0" fontId="124" fillId="0" borderId="0" xfId="0" applyFont="1" applyAlignment="1" applyProtection="1">
      <alignment horizontal="center" vertical="center" wrapText="1" shrinkToFit="1"/>
      <protection locked="0"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117" fillId="30" borderId="0" xfId="0" applyFont="1" applyFill="1" applyAlignment="1" applyProtection="1">
      <alignment vertical="center"/>
      <protection locked="0"/>
    </xf>
    <xf numFmtId="0" fontId="111" fillId="30" borderId="0" xfId="0" applyFont="1" applyFill="1" applyAlignment="1">
      <alignment vertical="center"/>
    </xf>
    <xf numFmtId="0" fontId="118" fillId="0" borderId="11" xfId="58" applyFont="1" applyFill="1" applyBorder="1" applyAlignment="1">
      <alignment horizontal="center" vertical="center" wrapText="1"/>
      <protection/>
    </xf>
    <xf numFmtId="0" fontId="118" fillId="30" borderId="0" xfId="0" applyFont="1" applyFill="1" applyAlignment="1">
      <alignment wrapText="1"/>
    </xf>
    <xf numFmtId="202" fontId="118" fillId="0" borderId="11" xfId="58" applyNumberFormat="1" applyFont="1" applyFill="1" applyBorder="1" applyAlignment="1">
      <alignment horizontal="center" vertical="center" wrapText="1"/>
      <protection/>
    </xf>
    <xf numFmtId="0" fontId="115" fillId="30" borderId="11" xfId="0" applyFont="1" applyFill="1" applyBorder="1" applyAlignment="1">
      <alignment wrapText="1"/>
    </xf>
    <xf numFmtId="0" fontId="115" fillId="0" borderId="0" xfId="0" applyFont="1" applyFill="1" applyAlignment="1">
      <alignment wrapText="1"/>
    </xf>
    <xf numFmtId="0" fontId="115" fillId="0" borderId="0" xfId="0" applyFont="1" applyFill="1" applyAlignment="1">
      <alignment/>
    </xf>
    <xf numFmtId="204" fontId="114" fillId="0" borderId="0" xfId="0" applyNumberFormat="1" applyFont="1" applyFill="1" applyAlignment="1">
      <alignment horizontal="center" vertical="center"/>
    </xf>
    <xf numFmtId="0" fontId="114" fillId="0" borderId="0" xfId="0" applyFont="1" applyFill="1" applyAlignment="1">
      <alignment horizontal="center" vertical="center"/>
    </xf>
    <xf numFmtId="204" fontId="114" fillId="0" borderId="0" xfId="0" applyNumberFormat="1" applyFont="1" applyFill="1" applyAlignment="1">
      <alignment horizontal="center" vertical="center" wrapText="1"/>
    </xf>
    <xf numFmtId="0" fontId="114" fillId="0" borderId="0" xfId="0" applyFont="1" applyFill="1" applyAlignment="1">
      <alignment horizontal="center" vertical="center" wrapText="1"/>
    </xf>
    <xf numFmtId="204" fontId="115" fillId="0" borderId="0" xfId="0" applyNumberFormat="1" applyFont="1" applyFill="1" applyAlignment="1">
      <alignment vertical="center" wrapText="1"/>
    </xf>
    <xf numFmtId="0" fontId="115" fillId="0" borderId="0" xfId="0" applyFont="1" applyFill="1" applyAlignment="1">
      <alignment vertical="center" wrapText="1"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0" fillId="30" borderId="11" xfId="0" applyNumberFormat="1" applyFont="1" applyFill="1" applyBorder="1" applyAlignment="1" applyProtection="1">
      <alignment horizontal="right" shrinkToFit="1"/>
      <protection/>
    </xf>
    <xf numFmtId="0" fontId="10" fillId="3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204" fontId="10" fillId="3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>
      <alignment horizontal="center" vertical="center" wrapText="1"/>
    </xf>
    <xf numFmtId="202" fontId="10" fillId="3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right" shrinkToFi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17" fillId="0" borderId="11" xfId="0" applyNumberFormat="1" applyFont="1" applyFill="1" applyBorder="1" applyAlignment="1" applyProtection="1">
      <alignment horizontal="right" shrinkToFit="1"/>
      <protection/>
    </xf>
    <xf numFmtId="0" fontId="17" fillId="0" borderId="11" xfId="0" applyFont="1" applyFill="1" applyBorder="1" applyAlignment="1" applyProtection="1">
      <alignment horizontal="left" wrapText="1"/>
      <protection/>
    </xf>
    <xf numFmtId="202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right" vertical="top" wrapText="1"/>
      <protection locked="0"/>
    </xf>
    <xf numFmtId="0" fontId="9" fillId="0" borderId="11" xfId="0" applyFont="1" applyFill="1" applyBorder="1" applyAlignment="1" applyProtection="1">
      <alignment horizontal="left" vertical="top"/>
      <protection hidden="1" locked="0"/>
    </xf>
    <xf numFmtId="202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31" borderId="11" xfId="0" applyNumberFormat="1" applyFont="1" applyFill="1" applyBorder="1" applyAlignment="1" applyProtection="1">
      <alignment horizontal="right" shrinkToFit="1"/>
      <protection/>
    </xf>
    <xf numFmtId="0" fontId="10" fillId="31" borderId="11" xfId="0" applyFont="1" applyFill="1" applyBorder="1" applyAlignment="1" applyProtection="1">
      <alignment horizontal="center" wrapText="1"/>
      <protection/>
    </xf>
    <xf numFmtId="0" fontId="10" fillId="31" borderId="11" xfId="0" applyFont="1" applyFill="1" applyBorder="1" applyAlignment="1" applyProtection="1">
      <alignment horizontal="center" vertical="center" wrapText="1"/>
      <protection/>
    </xf>
    <xf numFmtId="204" fontId="10" fillId="31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4" borderId="11" xfId="0" applyNumberFormat="1" applyFont="1" applyFill="1" applyBorder="1" applyAlignment="1" applyProtection="1">
      <alignment horizontal="right" shrinkToFi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204" fontId="9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left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30" borderId="11" xfId="0" applyFont="1" applyFill="1" applyBorder="1" applyAlignment="1" applyProtection="1">
      <alignment horizontal="right" vertical="top" wrapText="1"/>
      <protection locked="0"/>
    </xf>
    <xf numFmtId="0" fontId="10" fillId="30" borderId="11" xfId="0" applyFont="1" applyFill="1" applyBorder="1" applyAlignment="1" applyProtection="1">
      <alignment horizontal="left" vertical="top"/>
      <protection hidden="1" locked="0"/>
    </xf>
    <xf numFmtId="204" fontId="10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9" fillId="0" borderId="11" xfId="69" applyNumberFormat="1" applyFont="1" applyFill="1" applyBorder="1" applyAlignment="1" applyProtection="1">
      <alignment horizontal="center" vertical="center" wrapText="1"/>
      <protection hidden="1" locked="0"/>
    </xf>
    <xf numFmtId="204" fontId="14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0" xfId="0" applyFont="1" applyAlignment="1" applyProtection="1">
      <alignment/>
      <protection locked="0"/>
    </xf>
    <xf numFmtId="204" fontId="19" fillId="30" borderId="11" xfId="0" applyNumberFormat="1" applyFont="1" applyFill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204" fontId="19" fillId="30" borderId="11" xfId="0" applyNumberFormat="1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4" fontId="19" fillId="0" borderId="11" xfId="0" applyNumberFormat="1" applyFont="1" applyBorder="1" applyAlignment="1">
      <alignment horizontal="center" vertical="center" wrapText="1"/>
    </xf>
    <xf numFmtId="204" fontId="17" fillId="0" borderId="11" xfId="0" applyNumberFormat="1" applyFont="1" applyBorder="1" applyAlignment="1">
      <alignment horizontal="center" vertical="center" wrapText="1"/>
    </xf>
    <xf numFmtId="204" fontId="17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202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19" fillId="0" borderId="11" xfId="0" applyNumberFormat="1" applyFont="1" applyFill="1" applyBorder="1" applyAlignment="1">
      <alignment horizontal="center" vertical="center" wrapText="1" shrinkToFit="1"/>
    </xf>
    <xf numFmtId="204" fontId="17" fillId="0" borderId="11" xfId="0" applyNumberFormat="1" applyFont="1" applyFill="1" applyBorder="1" applyAlignment="1">
      <alignment horizontal="center" vertical="center" wrapText="1" shrinkToFit="1"/>
    </xf>
    <xf numFmtId="204" fontId="19" fillId="30" borderId="11" xfId="0" applyNumberFormat="1" applyFont="1" applyFill="1" applyBorder="1" applyAlignment="1" applyProtection="1">
      <alignment horizontal="center" vertical="center" wrapText="1"/>
      <protection/>
    </xf>
    <xf numFmtId="204" fontId="15" fillId="30" borderId="11" xfId="0" applyNumberFormat="1" applyFont="1" applyFill="1" applyBorder="1" applyAlignment="1">
      <alignment horizontal="center" vertical="center" wrapText="1"/>
    </xf>
    <xf numFmtId="204" fontId="19" fillId="30" borderId="11" xfId="0" applyNumberFormat="1" applyFont="1" applyFill="1" applyBorder="1" applyAlignment="1" applyProtection="1">
      <alignment horizontal="center" vertical="center"/>
      <protection hidden="1"/>
    </xf>
    <xf numFmtId="0" fontId="9" fillId="30" borderId="11" xfId="58" applyFont="1" applyFill="1" applyBorder="1" applyAlignment="1" quotePrefix="1">
      <alignment horizontal="center" vertical="center" wrapText="1"/>
      <protection/>
    </xf>
    <xf numFmtId="0" fontId="9" fillId="30" borderId="11" xfId="58" applyFont="1" applyFill="1" applyBorder="1" applyAlignment="1">
      <alignment wrapText="1"/>
      <protection/>
    </xf>
    <xf numFmtId="0" fontId="9" fillId="30" borderId="11" xfId="56" applyFont="1" applyFill="1" applyBorder="1" applyAlignment="1">
      <alignment vertical="center" wrapText="1"/>
      <protection/>
    </xf>
    <xf numFmtId="0" fontId="9" fillId="30" borderId="11" xfId="58" applyFont="1" applyFill="1" applyBorder="1" applyAlignment="1" quotePrefix="1">
      <alignment horizontal="center" wrapText="1"/>
      <protection/>
    </xf>
    <xf numFmtId="0" fontId="9" fillId="30" borderId="11" xfId="58" applyFont="1" applyFill="1" applyBorder="1" applyAlignment="1">
      <alignment vertical="center" wrapText="1"/>
      <protection/>
    </xf>
    <xf numFmtId="204" fontId="17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26" fillId="0" borderId="0" xfId="0" applyFont="1" applyFill="1" applyAlignment="1">
      <alignment/>
    </xf>
    <xf numFmtId="0" fontId="127" fillId="0" borderId="0" xfId="0" applyFont="1" applyFill="1" applyAlignment="1">
      <alignment/>
    </xf>
    <xf numFmtId="0" fontId="115" fillId="30" borderId="12" xfId="0" applyFont="1" applyFill="1" applyBorder="1" applyAlignment="1">
      <alignment wrapText="1"/>
    </xf>
    <xf numFmtId="0" fontId="124" fillId="0" borderId="0" xfId="0" applyFont="1" applyBorder="1" applyAlignment="1" applyProtection="1">
      <alignment horizontal="center" vertical="center" wrapText="1" shrinkToFit="1"/>
      <protection locked="0"/>
    </xf>
    <xf numFmtId="0" fontId="111" fillId="0" borderId="0" xfId="0" applyFont="1" applyBorder="1" applyAlignment="1">
      <alignment/>
    </xf>
    <xf numFmtId="0" fontId="125" fillId="0" borderId="0" xfId="0" applyFont="1" applyBorder="1" applyAlignment="1">
      <alignment/>
    </xf>
    <xf numFmtId="0" fontId="115" fillId="30" borderId="0" xfId="0" applyFont="1" applyFill="1" applyBorder="1" applyAlignment="1">
      <alignment/>
    </xf>
    <xf numFmtId="0" fontId="115" fillId="0" borderId="0" xfId="0" applyFont="1" applyBorder="1" applyAlignment="1">
      <alignment/>
    </xf>
    <xf numFmtId="0" fontId="118" fillId="0" borderId="0" xfId="0" applyFont="1" applyBorder="1" applyAlignment="1" applyProtection="1">
      <alignment vertical="center"/>
      <protection locked="0"/>
    </xf>
    <xf numFmtId="0" fontId="118" fillId="0" borderId="0" xfId="0" applyFont="1" applyBorder="1" applyAlignment="1" applyProtection="1">
      <alignment/>
      <protection locked="0"/>
    </xf>
    <xf numFmtId="0" fontId="118" fillId="30" borderId="0" xfId="0" applyFont="1" applyFill="1" applyBorder="1" applyAlignment="1" applyProtection="1">
      <alignment/>
      <protection locked="0"/>
    </xf>
    <xf numFmtId="0" fontId="117" fillId="30" borderId="0" xfId="0" applyFont="1" applyFill="1" applyBorder="1" applyAlignment="1" applyProtection="1">
      <alignment vertical="center"/>
      <protection locked="0"/>
    </xf>
    <xf numFmtId="0" fontId="110" fillId="30" borderId="0" xfId="0" applyFont="1" applyFill="1" applyBorder="1" applyAlignment="1" applyProtection="1">
      <alignment vertical="center"/>
      <protection locked="0"/>
    </xf>
    <xf numFmtId="0" fontId="111" fillId="30" borderId="0" xfId="0" applyFont="1" applyFill="1" applyBorder="1" applyAlignment="1">
      <alignment vertical="center"/>
    </xf>
    <xf numFmtId="0" fontId="111" fillId="30" borderId="0" xfId="0" applyFont="1" applyFill="1" applyBorder="1" applyAlignment="1">
      <alignment/>
    </xf>
    <xf numFmtId="0" fontId="118" fillId="30" borderId="0" xfId="0" applyFont="1" applyFill="1" applyBorder="1" applyAlignment="1">
      <alignment wrapText="1"/>
    </xf>
    <xf numFmtId="0" fontId="114" fillId="0" borderId="0" xfId="0" applyFont="1" applyFill="1" applyBorder="1" applyAlignment="1">
      <alignment/>
    </xf>
    <xf numFmtId="0" fontId="117" fillId="30" borderId="0" xfId="0" applyFont="1" applyFill="1" applyBorder="1" applyAlignment="1">
      <alignment wrapText="1"/>
    </xf>
    <xf numFmtId="0" fontId="118" fillId="0" borderId="0" xfId="0" applyFont="1" applyFill="1" applyBorder="1" applyAlignment="1">
      <alignment/>
    </xf>
    <xf numFmtId="0" fontId="115" fillId="30" borderId="0" xfId="0" applyFont="1" applyFill="1" applyBorder="1" applyAlignment="1">
      <alignment wrapText="1"/>
    </xf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/>
    </xf>
    <xf numFmtId="0" fontId="115" fillId="0" borderId="0" xfId="0" applyFont="1" applyFill="1" applyBorder="1" applyAlignment="1">
      <alignment vertical="center"/>
    </xf>
    <xf numFmtId="0" fontId="114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vertical="center" wrapText="1"/>
    </xf>
    <xf numFmtId="0" fontId="111" fillId="0" borderId="0" xfId="0" applyFont="1" applyFill="1" applyBorder="1" applyAlignment="1">
      <alignment vertical="center"/>
    </xf>
    <xf numFmtId="0" fontId="111" fillId="0" borderId="0" xfId="0" applyFont="1" applyFill="1" applyBorder="1" applyAlignment="1">
      <alignment/>
    </xf>
    <xf numFmtId="0" fontId="126" fillId="0" borderId="0" xfId="0" applyFont="1" applyFill="1" applyBorder="1" applyAlignment="1">
      <alignment/>
    </xf>
    <xf numFmtId="0" fontId="12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14" fillId="0" borderId="12" xfId="0" applyFont="1" applyFill="1" applyBorder="1" applyAlignment="1">
      <alignment horizontal="center" vertical="center"/>
    </xf>
    <xf numFmtId="0" fontId="114" fillId="0" borderId="11" xfId="0" applyFont="1" applyFill="1" applyBorder="1" applyAlignment="1">
      <alignment horizontal="center" vertical="center"/>
    </xf>
    <xf numFmtId="215" fontId="128" fillId="30" borderId="11" xfId="69" applyNumberFormat="1" applyFont="1" applyFill="1" applyBorder="1" applyAlignment="1" applyProtection="1">
      <alignment horizontal="center" vertical="center"/>
      <protection hidden="1" locked="0"/>
    </xf>
    <xf numFmtId="0" fontId="12" fillId="0" borderId="11" xfId="0" applyFont="1" applyBorder="1" applyAlignment="1">
      <alignment horizontal="center"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hidden="1"/>
    </xf>
    <xf numFmtId="204" fontId="129" fillId="30" borderId="11" xfId="0" applyNumberFormat="1" applyFont="1" applyFill="1" applyBorder="1" applyAlignment="1">
      <alignment horizontal="center" vertical="center" wrapText="1" shrinkToFit="1"/>
    </xf>
    <xf numFmtId="0" fontId="130" fillId="30" borderId="0" xfId="0" applyFont="1" applyFill="1" applyAlignment="1" applyProtection="1">
      <alignment/>
      <protection locked="0"/>
    </xf>
    <xf numFmtId="0" fontId="130" fillId="0" borderId="0" xfId="0" applyFont="1" applyAlignment="1" applyProtection="1">
      <alignment/>
      <protection locked="0"/>
    </xf>
    <xf numFmtId="0" fontId="131" fillId="0" borderId="0" xfId="0" applyFont="1" applyAlignment="1" applyProtection="1">
      <alignment/>
      <protection locked="0"/>
    </xf>
    <xf numFmtId="0" fontId="132" fillId="30" borderId="0" xfId="0" applyFont="1" applyFill="1" applyAlignment="1" applyProtection="1">
      <alignment vertical="center"/>
      <protection locked="0"/>
    </xf>
    <xf numFmtId="0" fontId="130" fillId="0" borderId="0" xfId="0" applyFont="1" applyAlignment="1" applyProtection="1">
      <alignment vertical="center"/>
      <protection locked="0"/>
    </xf>
    <xf numFmtId="0" fontId="130" fillId="30" borderId="0" xfId="0" applyFont="1" applyFill="1" applyAlignment="1" applyProtection="1">
      <alignment horizontal="center" vertical="center"/>
      <protection locked="0"/>
    </xf>
    <xf numFmtId="0" fontId="133" fillId="0" borderId="0" xfId="0" applyFont="1" applyFill="1" applyAlignment="1">
      <alignment vertical="center"/>
    </xf>
    <xf numFmtId="0" fontId="134" fillId="30" borderId="0" xfId="0" applyFont="1" applyFill="1" applyAlignment="1">
      <alignment horizontal="center" vertical="center"/>
    </xf>
    <xf numFmtId="204" fontId="130" fillId="30" borderId="11" xfId="0" applyNumberFormat="1" applyFont="1" applyFill="1" applyBorder="1" applyAlignment="1" applyProtection="1">
      <alignment horizontal="center" vertical="center"/>
      <protection hidden="1"/>
    </xf>
    <xf numFmtId="212" fontId="135" fillId="30" borderId="11" xfId="0" applyNumberFormat="1" applyFont="1" applyFill="1" applyBorder="1" applyAlignment="1" applyProtection="1">
      <alignment horizontal="center" vertical="center"/>
      <protection hidden="1"/>
    </xf>
    <xf numFmtId="204" fontId="135" fillId="30" borderId="11" xfId="0" applyNumberFormat="1" applyFont="1" applyFill="1" applyBorder="1" applyAlignment="1">
      <alignment horizontal="center" vertical="center"/>
    </xf>
    <xf numFmtId="0" fontId="136" fillId="30" borderId="0" xfId="0" applyFont="1" applyFill="1" applyAlignment="1">
      <alignment/>
    </xf>
    <xf numFmtId="212" fontId="137" fillId="30" borderId="11" xfId="0" applyNumberFormat="1" applyFont="1" applyFill="1" applyBorder="1" applyAlignment="1" applyProtection="1">
      <alignment horizontal="center" vertical="center"/>
      <protection hidden="1"/>
    </xf>
    <xf numFmtId="0" fontId="138" fillId="30" borderId="0" xfId="0" applyFont="1" applyFill="1" applyAlignment="1">
      <alignment horizontal="center" vertical="center"/>
    </xf>
    <xf numFmtId="0" fontId="134" fillId="30" borderId="0" xfId="0" applyFont="1" applyFill="1" applyAlignment="1">
      <alignment/>
    </xf>
    <xf numFmtId="0" fontId="131" fillId="30" borderId="0" xfId="0" applyFont="1" applyFill="1" applyAlignment="1">
      <alignment/>
    </xf>
    <xf numFmtId="0" fontId="131" fillId="30" borderId="0" xfId="0" applyFont="1" applyFill="1" applyAlignment="1">
      <alignment horizontal="center" vertical="center"/>
    </xf>
    <xf numFmtId="0" fontId="134" fillId="30" borderId="0" xfId="0" applyFont="1" applyFill="1" applyBorder="1" applyAlignment="1">
      <alignment horizontal="center" vertical="center"/>
    </xf>
    <xf numFmtId="0" fontId="136" fillId="30" borderId="0" xfId="0" applyFont="1" applyFill="1" applyAlignment="1">
      <alignment vertical="center"/>
    </xf>
    <xf numFmtId="204" fontId="132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139" fillId="30" borderId="11" xfId="0" applyNumberFormat="1" applyFont="1" applyFill="1" applyBorder="1" applyAlignment="1" applyProtection="1">
      <alignment horizontal="center" vertical="center"/>
      <protection hidden="1"/>
    </xf>
    <xf numFmtId="204" fontId="139" fillId="30" borderId="11" xfId="0" applyNumberFormat="1" applyFont="1" applyFill="1" applyBorder="1" applyAlignment="1">
      <alignment horizontal="center" vertical="center"/>
    </xf>
    <xf numFmtId="0" fontId="133" fillId="30" borderId="0" xfId="0" applyFont="1" applyFill="1" applyAlignment="1">
      <alignment/>
    </xf>
    <xf numFmtId="204" fontId="130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34" fillId="30" borderId="0" xfId="0" applyFont="1" applyFill="1" applyAlignment="1">
      <alignment vertical="center"/>
    </xf>
    <xf numFmtId="0" fontId="136" fillId="0" borderId="0" xfId="0" applyFont="1" applyFill="1" applyAlignment="1">
      <alignment vertical="center"/>
    </xf>
    <xf numFmtId="0" fontId="136" fillId="30" borderId="0" xfId="0" applyFont="1" applyFill="1" applyAlignment="1">
      <alignment horizontal="center" vertical="center"/>
    </xf>
    <xf numFmtId="204" fontId="140" fillId="30" borderId="11" xfId="0" applyNumberFormat="1" applyFont="1" applyFill="1" applyBorder="1" applyAlignment="1">
      <alignment horizontal="right" wrapText="1" shrinkToFit="1"/>
    </xf>
    <xf numFmtId="204" fontId="140" fillId="30" borderId="11" xfId="0" applyNumberFormat="1" applyFont="1" applyFill="1" applyBorder="1" applyAlignment="1">
      <alignment horizontal="right"/>
    </xf>
    <xf numFmtId="204" fontId="141" fillId="30" borderId="11" xfId="0" applyNumberFormat="1" applyFont="1" applyFill="1" applyBorder="1" applyAlignment="1">
      <alignment horizontal="center" vertical="center" wrapText="1" shrinkToFit="1"/>
    </xf>
    <xf numFmtId="212" fontId="141" fillId="30" borderId="11" xfId="0" applyNumberFormat="1" applyFont="1" applyFill="1" applyBorder="1" applyAlignment="1" applyProtection="1">
      <alignment horizontal="center" vertical="center"/>
      <protection hidden="1"/>
    </xf>
    <xf numFmtId="4" fontId="141" fillId="30" borderId="11" xfId="0" applyNumberFormat="1" applyFont="1" applyFill="1" applyBorder="1" applyAlignment="1" applyProtection="1">
      <alignment horizontal="center" vertical="center"/>
      <protection hidden="1"/>
    </xf>
    <xf numFmtId="204" fontId="141" fillId="30" borderId="11" xfId="0" applyNumberFormat="1" applyFont="1" applyFill="1" applyBorder="1" applyAlignment="1">
      <alignment horizontal="center" vertical="center"/>
    </xf>
    <xf numFmtId="0" fontId="142" fillId="30" borderId="0" xfId="0" applyFont="1" applyFill="1" applyAlignment="1">
      <alignment/>
    </xf>
    <xf numFmtId="204" fontId="141" fillId="30" borderId="11" xfId="0" applyNumberFormat="1" applyFont="1" applyFill="1" applyBorder="1" applyAlignment="1">
      <alignment horizontal="right" wrapText="1" shrinkToFit="1"/>
    </xf>
    <xf numFmtId="204" fontId="141" fillId="30" borderId="11" xfId="0" applyNumberFormat="1" applyFont="1" applyFill="1" applyBorder="1" applyAlignment="1">
      <alignment horizontal="right"/>
    </xf>
    <xf numFmtId="0" fontId="143" fillId="30" borderId="0" xfId="0" applyFont="1" applyFill="1" applyAlignment="1">
      <alignment/>
    </xf>
    <xf numFmtId="204" fontId="130" fillId="30" borderId="11" xfId="0" applyNumberFormat="1" applyFont="1" applyFill="1" applyBorder="1" applyAlignment="1">
      <alignment horizontal="right" wrapText="1" shrinkToFit="1"/>
    </xf>
    <xf numFmtId="204" fontId="130" fillId="30" borderId="11" xfId="0" applyNumberFormat="1" applyFont="1" applyFill="1" applyBorder="1" applyAlignment="1">
      <alignment horizontal="right"/>
    </xf>
    <xf numFmtId="204" fontId="144" fillId="30" borderId="11" xfId="0" applyNumberFormat="1" applyFont="1" applyFill="1" applyBorder="1" applyAlignment="1">
      <alignment horizontal="center" vertical="center" wrapText="1" shrinkToFit="1"/>
    </xf>
    <xf numFmtId="212" fontId="144" fillId="30" borderId="11" xfId="0" applyNumberFormat="1" applyFont="1" applyFill="1" applyBorder="1" applyAlignment="1" applyProtection="1">
      <alignment horizontal="center" vertical="center"/>
      <protection hidden="1"/>
    </xf>
    <xf numFmtId="4" fontId="144" fillId="30" borderId="11" xfId="0" applyNumberFormat="1" applyFont="1" applyFill="1" applyBorder="1" applyAlignment="1" applyProtection="1">
      <alignment horizontal="center" vertical="center"/>
      <protection hidden="1"/>
    </xf>
    <xf numFmtId="204" fontId="144" fillId="30" borderId="11" xfId="0" applyNumberFormat="1" applyFont="1" applyFill="1" applyBorder="1" applyAlignment="1">
      <alignment horizontal="center" vertical="center"/>
    </xf>
    <xf numFmtId="204" fontId="131" fillId="30" borderId="11" xfId="0" applyNumberFormat="1" applyFont="1" applyFill="1" applyBorder="1" applyAlignment="1" applyProtection="1">
      <alignment horizontal="right" vertical="center" wrapText="1"/>
      <protection hidden="1"/>
    </xf>
    <xf numFmtId="0" fontId="133" fillId="0" borderId="0" xfId="0" applyFont="1" applyAlignment="1">
      <alignment/>
    </xf>
    <xf numFmtId="204" fontId="133" fillId="0" borderId="0" xfId="0" applyNumberFormat="1" applyFont="1" applyAlignment="1">
      <alignment/>
    </xf>
    <xf numFmtId="204" fontId="133" fillId="0" borderId="0" xfId="0" applyNumberFormat="1" applyFont="1" applyFill="1" applyAlignment="1">
      <alignment/>
    </xf>
    <xf numFmtId="206" fontId="133" fillId="0" borderId="0" xfId="0" applyNumberFormat="1" applyFont="1" applyFill="1" applyAlignment="1">
      <alignment/>
    </xf>
    <xf numFmtId="206" fontId="145" fillId="0" borderId="0" xfId="0" applyNumberFormat="1" applyFont="1" applyFill="1" applyAlignment="1">
      <alignment/>
    </xf>
    <xf numFmtId="204" fontId="145" fillId="0" borderId="0" xfId="0" applyNumberFormat="1" applyFont="1" applyAlignment="1">
      <alignment/>
    </xf>
    <xf numFmtId="0" fontId="145" fillId="0" borderId="0" xfId="0" applyFont="1" applyAlignment="1">
      <alignment/>
    </xf>
    <xf numFmtId="0" fontId="145" fillId="0" borderId="0" xfId="0" applyFont="1" applyAlignment="1">
      <alignment/>
    </xf>
    <xf numFmtId="0" fontId="133" fillId="0" borderId="0" xfId="0" applyFont="1" applyAlignment="1">
      <alignment/>
    </xf>
    <xf numFmtId="0" fontId="133" fillId="0" borderId="0" xfId="0" applyFont="1" applyFill="1" applyAlignment="1">
      <alignment/>
    </xf>
    <xf numFmtId="0" fontId="133" fillId="0" borderId="0" xfId="0" applyFont="1" applyFill="1" applyAlignment="1">
      <alignment/>
    </xf>
    <xf numFmtId="0" fontId="145" fillId="0" borderId="0" xfId="0" applyFont="1" applyFill="1" applyAlignment="1">
      <alignment/>
    </xf>
    <xf numFmtId="0" fontId="139" fillId="0" borderId="0" xfId="0" applyFont="1" applyFill="1" applyAlignment="1">
      <alignment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30" borderId="11" xfId="0" applyFont="1" applyFill="1" applyBorder="1" applyAlignment="1" applyProtection="1">
      <alignment horizontal="right" vertical="center" wrapText="1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hidden="1"/>
    </xf>
    <xf numFmtId="0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9" fillId="0" borderId="11" xfId="59" applyFont="1" applyBorder="1" applyAlignment="1">
      <alignment vertical="center" wrapText="1"/>
      <protection/>
    </xf>
    <xf numFmtId="0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30" borderId="11" xfId="0" applyFont="1" applyFill="1" applyBorder="1" applyAlignment="1" applyProtection="1">
      <alignment horizontal="center" vertical="center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locked="0"/>
    </xf>
    <xf numFmtId="203" fontId="4" fillId="0" borderId="11" xfId="0" applyNumberFormat="1" applyFont="1" applyFill="1" applyBorder="1" applyAlignment="1" applyProtection="1">
      <alignment vertical="center" wrapText="1"/>
      <protection hidden="1"/>
    </xf>
    <xf numFmtId="49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10" fillId="30" borderId="11" xfId="0" applyFont="1" applyFill="1" applyBorder="1" applyAlignment="1" applyProtection="1">
      <alignment horizontal="center" vertical="center"/>
      <protection hidden="1"/>
    </xf>
    <xf numFmtId="0" fontId="9" fillId="30" borderId="11" xfId="56" applyFont="1" applyFill="1" applyBorder="1" applyAlignment="1">
      <alignment horizontal="center" vertical="center"/>
      <protection/>
    </xf>
    <xf numFmtId="0" fontId="14" fillId="30" borderId="11" xfId="0" applyFont="1" applyFill="1" applyBorder="1" applyAlignment="1" applyProtection="1">
      <alignment horizontal="center" vertical="center"/>
      <protection hidden="1"/>
    </xf>
    <xf numFmtId="0" fontId="9" fillId="30" borderId="11" xfId="58" applyFont="1" applyFill="1" applyBorder="1" applyAlignment="1">
      <alignment horizontal="left" wrapText="1"/>
      <protection/>
    </xf>
    <xf numFmtId="0" fontId="10" fillId="30" borderId="11" xfId="58" applyFont="1" applyFill="1" applyBorder="1" applyAlignment="1" quotePrefix="1">
      <alignment horizontal="center" vertical="center"/>
      <protection/>
    </xf>
    <xf numFmtId="0" fontId="10" fillId="30" borderId="11" xfId="58" applyFont="1" applyFill="1" applyBorder="1" applyAlignment="1">
      <alignment horizontal="center" vertical="center"/>
      <protection/>
    </xf>
    <xf numFmtId="0" fontId="9" fillId="30" borderId="11" xfId="58" applyFont="1" applyFill="1" applyBorder="1" applyAlignment="1" quotePrefix="1">
      <alignment horizontal="center" vertical="center"/>
      <protection/>
    </xf>
    <xf numFmtId="0" fontId="10" fillId="30" borderId="11" xfId="0" applyFont="1" applyFill="1" applyBorder="1" applyAlignment="1" applyProtection="1">
      <alignment horizontal="center" vertical="top" wrapText="1"/>
      <protection hidden="1"/>
    </xf>
    <xf numFmtId="203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4" fillId="30" borderId="11" xfId="0" applyNumberFormat="1" applyFont="1" applyFill="1" applyBorder="1" applyAlignment="1" applyProtection="1">
      <alignment horizontal="left" vertical="top" wrapText="1"/>
      <protection hidden="1"/>
    </xf>
    <xf numFmtId="10" fontId="10" fillId="3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10" fillId="30" borderId="11" xfId="0" applyNumberFormat="1" applyFont="1" applyFill="1" applyBorder="1" applyAlignment="1" applyProtection="1">
      <alignment horizontal="right" vertical="center"/>
      <protection hidden="1"/>
    </xf>
    <xf numFmtId="0" fontId="10" fillId="30" borderId="11" xfId="0" applyFont="1" applyFill="1" applyBorder="1" applyAlignment="1" quotePrefix="1">
      <alignment horizontal="center"/>
    </xf>
    <xf numFmtId="0" fontId="10" fillId="30" borderId="11" xfId="0" applyFont="1" applyFill="1" applyBorder="1" applyAlignment="1">
      <alignment horizontal="center"/>
    </xf>
    <xf numFmtId="0" fontId="10" fillId="30" borderId="11" xfId="0" applyFont="1" applyFill="1" applyBorder="1" applyAlignment="1">
      <alignment wrapText="1"/>
    </xf>
    <xf numFmtId="0" fontId="17" fillId="30" borderId="11" xfId="0" applyFont="1" applyFill="1" applyBorder="1" applyAlignment="1" quotePrefix="1">
      <alignment horizontal="center"/>
    </xf>
    <xf numFmtId="0" fontId="17" fillId="30" borderId="11" xfId="0" applyFont="1" applyFill="1" applyBorder="1" applyAlignment="1">
      <alignment/>
    </xf>
    <xf numFmtId="0" fontId="10" fillId="30" borderId="11" xfId="0" applyFont="1" applyFill="1" applyBorder="1" applyAlignment="1">
      <alignment/>
    </xf>
    <xf numFmtId="0" fontId="9" fillId="30" borderId="11" xfId="0" applyFont="1" applyFill="1" applyBorder="1" applyAlignment="1" quotePrefix="1">
      <alignment horizontal="center"/>
    </xf>
    <xf numFmtId="0" fontId="9" fillId="30" borderId="11" xfId="0" applyFont="1" applyFill="1" applyBorder="1" applyAlignment="1">
      <alignment/>
    </xf>
    <xf numFmtId="0" fontId="9" fillId="30" borderId="11" xfId="0" applyFont="1" applyFill="1" applyBorder="1" applyAlignment="1">
      <alignment wrapText="1"/>
    </xf>
    <xf numFmtId="0" fontId="10" fillId="30" borderId="11" xfId="0" applyFont="1" applyFill="1" applyBorder="1" applyAlignment="1" quotePrefix="1">
      <alignment horizontal="center" vertical="center"/>
    </xf>
    <xf numFmtId="0" fontId="10" fillId="30" borderId="11" xfId="0" applyFont="1" applyFill="1" applyBorder="1" applyAlignment="1">
      <alignment vertical="center" wrapText="1"/>
    </xf>
    <xf numFmtId="0" fontId="17" fillId="30" borderId="11" xfId="0" applyFont="1" applyFill="1" applyBorder="1" applyAlignment="1" quotePrefix="1">
      <alignment horizontal="center" vertical="center"/>
    </xf>
    <xf numFmtId="0" fontId="17" fillId="30" borderId="11" xfId="0" applyFont="1" applyFill="1" applyBorder="1" applyAlignment="1">
      <alignment wrapText="1"/>
    </xf>
    <xf numFmtId="0" fontId="17" fillId="30" borderId="11" xfId="0" applyFont="1" applyFill="1" applyBorder="1" applyAlignment="1">
      <alignment horizontal="left" vertical="center"/>
    </xf>
    <xf numFmtId="0" fontId="10" fillId="30" borderId="11" xfId="0" applyFont="1" applyFill="1" applyBorder="1" applyAlignment="1">
      <alignment horizontal="left" vertical="center"/>
    </xf>
    <xf numFmtId="0" fontId="9" fillId="30" borderId="11" xfId="0" applyFont="1" applyFill="1" applyBorder="1" applyAlignment="1" applyProtection="1">
      <alignment horizontal="left" vertical="center" wrapText="1"/>
      <protection hidden="1"/>
    </xf>
    <xf numFmtId="49" fontId="13" fillId="30" borderId="11" xfId="0" applyNumberFormat="1" applyFont="1" applyFill="1" applyBorder="1" applyAlignment="1" applyProtection="1">
      <alignment horizontal="right" vertical="top"/>
      <protection/>
    </xf>
    <xf numFmtId="0" fontId="13" fillId="30" borderId="11" xfId="0" applyFont="1" applyFill="1" applyBorder="1" applyAlignment="1" applyProtection="1">
      <alignment horizontal="left" vertical="top" wrapText="1"/>
      <protection/>
    </xf>
    <xf numFmtId="49" fontId="16" fillId="30" borderId="11" xfId="0" applyNumberFormat="1" applyFont="1" applyFill="1" applyBorder="1" applyAlignment="1" applyProtection="1">
      <alignment horizontal="right" vertical="top"/>
      <protection/>
    </xf>
    <xf numFmtId="0" fontId="16" fillId="30" borderId="11" xfId="0" applyFont="1" applyFill="1" applyBorder="1" applyAlignment="1" applyProtection="1">
      <alignment horizontal="left" vertical="top" wrapText="1"/>
      <protection/>
    </xf>
    <xf numFmtId="49" fontId="4" fillId="30" borderId="11" xfId="0" applyNumberFormat="1" applyFont="1" applyFill="1" applyBorder="1" applyAlignment="1" applyProtection="1">
      <alignment horizontal="right" vertical="top"/>
      <protection/>
    </xf>
    <xf numFmtId="0" fontId="4" fillId="30" borderId="11" xfId="0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204" fontId="9" fillId="30" borderId="11" xfId="0" applyNumberFormat="1" applyFont="1" applyFill="1" applyBorder="1" applyAlignment="1" applyProtection="1">
      <alignment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3" fillId="30" borderId="11" xfId="0" applyNumberFormat="1" applyFont="1" applyFill="1" applyBorder="1" applyAlignment="1">
      <alignment horizontal="right" wrapText="1" shrinkToFit="1"/>
    </xf>
    <xf numFmtId="204" fontId="16" fillId="30" borderId="11" xfId="0" applyNumberFormat="1" applyFont="1" applyFill="1" applyBorder="1" applyAlignment="1">
      <alignment horizontal="right" wrapText="1" shrinkToFit="1"/>
    </xf>
    <xf numFmtId="204" fontId="9" fillId="30" borderId="11" xfId="0" applyNumberFormat="1" applyFont="1" applyFill="1" applyBorder="1" applyAlignment="1">
      <alignment horizontal="right" wrapText="1" shrinkToFit="1"/>
    </xf>
    <xf numFmtId="204" fontId="10" fillId="30" borderId="11" xfId="0" applyNumberFormat="1" applyFont="1" applyFill="1" applyBorder="1" applyAlignment="1" applyProtection="1">
      <alignment horizontal="right" vertical="center" wrapText="1"/>
      <protection hidden="1"/>
    </xf>
    <xf numFmtId="204" fontId="9" fillId="30" borderId="11" xfId="0" applyNumberFormat="1" applyFont="1" applyFill="1" applyBorder="1" applyAlignment="1">
      <alignment horizontal="center" vertical="center"/>
    </xf>
    <xf numFmtId="204" fontId="17" fillId="30" borderId="11" xfId="0" applyNumberFormat="1" applyFont="1" applyFill="1" applyBorder="1" applyAlignment="1" applyProtection="1">
      <alignment horizontal="center" vertical="center" wrapText="1"/>
      <protection/>
    </xf>
    <xf numFmtId="204" fontId="17" fillId="30" borderId="11" xfId="0" applyNumberFormat="1" applyFont="1" applyFill="1" applyBorder="1" applyAlignment="1" applyProtection="1">
      <alignment horizontal="center" vertical="center"/>
      <protection hidden="1"/>
    </xf>
    <xf numFmtId="204" fontId="17" fillId="30" borderId="11" xfId="0" applyNumberFormat="1" applyFont="1" applyFill="1" applyBorder="1" applyAlignment="1">
      <alignment horizontal="center" vertical="center"/>
    </xf>
    <xf numFmtId="204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22" fillId="30" borderId="11" xfId="0" applyNumberFormat="1" applyFont="1" applyFill="1" applyBorder="1" applyAlignment="1" applyProtection="1">
      <alignment horizontal="center" vertical="center"/>
      <protection hidden="1"/>
    </xf>
    <xf numFmtId="204" fontId="22" fillId="30" borderId="11" xfId="0" applyNumberFormat="1" applyFont="1" applyFill="1" applyBorder="1" applyAlignment="1">
      <alignment horizontal="center" vertical="center"/>
    </xf>
    <xf numFmtId="204" fontId="17" fillId="30" borderId="11" xfId="0" applyNumberFormat="1" applyFont="1" applyFill="1" applyBorder="1" applyAlignment="1">
      <alignment horizontal="center" vertical="center" wrapText="1" shrinkToFit="1"/>
    </xf>
    <xf numFmtId="212" fontId="17" fillId="30" borderId="11" xfId="0" applyNumberFormat="1" applyFont="1" applyFill="1" applyBorder="1" applyAlignment="1" applyProtection="1">
      <alignment horizontal="center" vertical="center"/>
      <protection hidden="1"/>
    </xf>
    <xf numFmtId="212" fontId="19" fillId="30" borderId="11" xfId="0" applyNumberFormat="1" applyFont="1" applyFill="1" applyBorder="1" applyAlignment="1" applyProtection="1">
      <alignment horizontal="center" vertical="center"/>
      <protection hidden="1"/>
    </xf>
    <xf numFmtId="204" fontId="19" fillId="30" borderId="11" xfId="0" applyNumberFormat="1" applyFont="1" applyFill="1" applyBorder="1" applyAlignment="1">
      <alignment horizontal="center" vertical="center"/>
    </xf>
    <xf numFmtId="212" fontId="23" fillId="30" borderId="11" xfId="0" applyNumberFormat="1" applyFont="1" applyFill="1" applyBorder="1" applyAlignment="1" applyProtection="1">
      <alignment horizontal="center" vertical="center"/>
      <protection hidden="1"/>
    </xf>
    <xf numFmtId="204" fontId="23" fillId="30" borderId="11" xfId="0" applyNumberFormat="1" applyFont="1" applyFill="1" applyBorder="1" applyAlignment="1">
      <alignment horizontal="center" vertical="center"/>
    </xf>
    <xf numFmtId="204" fontId="123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17" fillId="0" borderId="11" xfId="0" applyNumberFormat="1" applyFont="1" applyFill="1" applyBorder="1" applyAlignment="1" applyProtection="1">
      <alignment horizontal="center" vertical="center"/>
      <protection hidden="1"/>
    </xf>
    <xf numFmtId="204" fontId="123" fillId="0" borderId="11" xfId="0" applyNumberFormat="1" applyFont="1" applyFill="1" applyBorder="1" applyAlignment="1">
      <alignment horizontal="center" vertical="center" wrapText="1"/>
    </xf>
    <xf numFmtId="204" fontId="118" fillId="0" borderId="13" xfId="58" applyNumberFormat="1" applyFont="1" applyFill="1" applyBorder="1" applyAlignment="1">
      <alignment horizontal="center" vertical="center" wrapText="1"/>
      <protection/>
    </xf>
    <xf numFmtId="204" fontId="118" fillId="0" borderId="11" xfId="58" applyNumberFormat="1" applyFont="1" applyFill="1" applyBorder="1" applyAlignment="1">
      <alignment horizontal="center" vertical="center"/>
      <protection/>
    </xf>
    <xf numFmtId="0" fontId="118" fillId="0" borderId="11" xfId="0" applyFont="1" applyFill="1" applyBorder="1" applyAlignment="1" applyProtection="1">
      <alignment horizontal="center" vertical="center" wrapText="1"/>
      <protection hidden="1"/>
    </xf>
    <xf numFmtId="203" fontId="122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9" fillId="0" borderId="11" xfId="0" applyNumberFormat="1" applyFont="1" applyFill="1" applyBorder="1" applyAlignment="1">
      <alignment horizontal="center" vertical="center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204" fontId="17" fillId="30" borderId="11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204" fontId="10" fillId="0" borderId="11" xfId="0" applyNumberFormat="1" applyFont="1" applyFill="1" applyBorder="1" applyAlignment="1">
      <alignment horizontal="center" vertical="center"/>
    </xf>
    <xf numFmtId="204" fontId="19" fillId="30" borderId="11" xfId="0" applyNumberFormat="1" applyFont="1" applyFill="1" applyBorder="1" applyAlignment="1" applyProtection="1">
      <alignment/>
      <protection locked="0"/>
    </xf>
    <xf numFmtId="0" fontId="9" fillId="3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04" fontId="10" fillId="30" borderId="11" xfId="0" applyNumberFormat="1" applyFont="1" applyFill="1" applyBorder="1" applyAlignment="1">
      <alignment horizontal="right" wrapText="1" shrinkToFit="1"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17" fillId="30" borderId="11" xfId="0" applyNumberFormat="1" applyFont="1" applyFill="1" applyBorder="1" applyAlignment="1" applyProtection="1">
      <alignment vertical="center"/>
      <protection locked="0"/>
    </xf>
    <xf numFmtId="204" fontId="9" fillId="32" borderId="11" xfId="0" applyNumberFormat="1" applyFont="1" applyFill="1" applyBorder="1" applyAlignment="1" applyProtection="1">
      <alignment horizontal="center" vertical="center"/>
      <protection/>
    </xf>
    <xf numFmtId="204" fontId="10" fillId="30" borderId="11" xfId="0" applyNumberFormat="1" applyFont="1" applyFill="1" applyBorder="1" applyAlignment="1" applyProtection="1">
      <alignment horizontal="center" vertical="center" shrinkToFit="1"/>
      <protection/>
    </xf>
    <xf numFmtId="204" fontId="9" fillId="0" borderId="11" xfId="0" applyNumberFormat="1" applyFont="1" applyFill="1" applyBorder="1" applyAlignment="1" applyProtection="1">
      <alignment vertical="center" wrapText="1"/>
      <protection hidden="1"/>
    </xf>
    <xf numFmtId="204" fontId="17" fillId="0" borderId="11" xfId="0" applyNumberFormat="1" applyFont="1" applyFill="1" applyBorder="1" applyAlignment="1" applyProtection="1">
      <alignment vertical="center" wrapText="1"/>
      <protection hidden="1"/>
    </xf>
    <xf numFmtId="0" fontId="2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9" fillId="0" borderId="11" xfId="58" applyFont="1" applyFill="1" applyBorder="1" applyAlignment="1">
      <alignment horizontal="center" vertical="center" wrapText="1"/>
      <protection/>
    </xf>
    <xf numFmtId="202" fontId="9" fillId="0" borderId="11" xfId="58" applyNumberFormat="1" applyFont="1" applyFill="1" applyBorder="1" applyAlignment="1">
      <alignment horizontal="center" vertical="center" wrapText="1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 hidden="1"/>
    </xf>
    <xf numFmtId="204" fontId="9" fillId="0" borderId="14" xfId="58" applyNumberFormat="1" applyFont="1" applyFill="1" applyBorder="1" applyAlignment="1">
      <alignment horizontal="center" vertical="center" wrapText="1"/>
      <protection/>
    </xf>
    <xf numFmtId="204" fontId="9" fillId="0" borderId="13" xfId="58" applyNumberFormat="1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/>
      <protection/>
    </xf>
    <xf numFmtId="202" fontId="9" fillId="0" borderId="11" xfId="58" applyNumberFormat="1" applyFont="1" applyFill="1" applyBorder="1" applyAlignment="1">
      <alignment horizontal="center" vertical="center"/>
      <protection/>
    </xf>
    <xf numFmtId="49" fontId="10" fillId="30" borderId="11" xfId="0" applyNumberFormat="1" applyFont="1" applyFill="1" applyBorder="1" applyAlignment="1" applyProtection="1">
      <alignment horizontal="center" vertical="top"/>
      <protection hidden="1"/>
    </xf>
    <xf numFmtId="0" fontId="10" fillId="30" borderId="11" xfId="0" applyFont="1" applyFill="1" applyBorder="1" applyAlignment="1" applyProtection="1">
      <alignment horizontal="center" vertical="top"/>
      <protection hidden="1"/>
    </xf>
    <xf numFmtId="202" fontId="10" fillId="0" borderId="11" xfId="0" applyNumberFormat="1" applyFont="1" applyFill="1" applyBorder="1" applyAlignment="1" applyProtection="1">
      <alignment horizontal="center" vertical="center"/>
      <protection hidden="1"/>
    </xf>
    <xf numFmtId="204" fontId="1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25" fillId="30" borderId="0" xfId="0" applyNumberFormat="1" applyFont="1" applyFill="1" applyBorder="1" applyAlignment="1" applyProtection="1">
      <alignment horizontal="right" wrapText="1"/>
      <protection hidden="1"/>
    </xf>
    <xf numFmtId="0" fontId="25" fillId="30" borderId="0" xfId="0" applyFont="1" applyFill="1" applyBorder="1" applyAlignment="1">
      <alignment/>
    </xf>
    <xf numFmtId="0" fontId="25" fillId="30" borderId="0" xfId="0" applyFont="1" applyFill="1" applyAlignment="1">
      <alignment/>
    </xf>
    <xf numFmtId="20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30" borderId="0" xfId="0" applyNumberFormat="1" applyFont="1" applyFill="1" applyBorder="1" applyAlignment="1" applyProtection="1">
      <alignment horizontal="right" wrapText="1"/>
      <protection hidden="1"/>
    </xf>
    <xf numFmtId="0" fontId="9" fillId="30" borderId="0" xfId="0" applyFont="1" applyFill="1" applyBorder="1" applyAlignment="1">
      <alignment wrapText="1"/>
    </xf>
    <xf numFmtId="0" fontId="9" fillId="30" borderId="0" xfId="0" applyFont="1" applyFill="1" applyAlignment="1">
      <alignment wrapText="1"/>
    </xf>
    <xf numFmtId="0" fontId="9" fillId="30" borderId="11" xfId="58" applyNumberFormat="1" applyFont="1" applyFill="1" applyBorder="1" applyAlignment="1" quotePrefix="1">
      <alignment horizontal="center" wrapText="1"/>
      <protection/>
    </xf>
    <xf numFmtId="204" fontId="9" fillId="30" borderId="15" xfId="0" applyNumberFormat="1" applyFont="1" applyFill="1" applyBorder="1" applyAlignment="1" applyProtection="1">
      <alignment horizontal="right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204" fontId="19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11" xfId="0" applyNumberFormat="1" applyFont="1" applyFill="1" applyBorder="1" applyAlignment="1">
      <alignment horizontal="center" vertical="center" wrapText="1"/>
    </xf>
    <xf numFmtId="204" fontId="17" fillId="0" borderId="11" xfId="0" applyNumberFormat="1" applyFont="1" applyFill="1" applyBorder="1" applyAlignment="1">
      <alignment horizontal="center" vertical="center" wrapText="1"/>
    </xf>
    <xf numFmtId="204" fontId="9" fillId="0" borderId="16" xfId="0" applyNumberFormat="1" applyFont="1" applyFill="1" applyBorder="1" applyAlignment="1" applyProtection="1">
      <alignment horizontal="center" vertical="center" wrapText="1"/>
      <protection hidden="1"/>
    </xf>
    <xf numFmtId="204" fontId="9" fillId="0" borderId="17" xfId="0" applyNumberFormat="1" applyFont="1" applyFill="1" applyBorder="1" applyAlignment="1" applyProtection="1">
      <alignment horizontal="center" vertical="center" wrapText="1"/>
      <protection hidden="1"/>
    </xf>
    <xf numFmtId="204" fontId="9" fillId="0" borderId="11" xfId="0" applyNumberFormat="1" applyFont="1" applyFill="1" applyBorder="1" applyAlignment="1" applyProtection="1">
      <alignment horizontal="center" vertical="center"/>
      <protection hidden="1"/>
    </xf>
    <xf numFmtId="49" fontId="10" fillId="0" borderId="11" xfId="0" applyNumberFormat="1" applyFont="1" applyFill="1" applyBorder="1" applyAlignment="1" applyProtection="1">
      <alignment horizontal="center" vertical="top"/>
      <protection hidden="1"/>
    </xf>
    <xf numFmtId="0" fontId="10" fillId="0" borderId="11" xfId="0" applyFont="1" applyFill="1" applyBorder="1" applyAlignment="1" applyProtection="1">
      <alignment horizontal="center" vertical="top"/>
      <protection hidden="1"/>
    </xf>
    <xf numFmtId="0" fontId="9" fillId="30" borderId="18" xfId="58" applyFont="1" applyFill="1" applyBorder="1" applyAlignment="1" quotePrefix="1">
      <alignment horizontal="center" wrapText="1"/>
      <protection/>
    </xf>
    <xf numFmtId="0" fontId="9" fillId="30" borderId="18" xfId="58" applyFont="1" applyFill="1" applyBorder="1" applyAlignment="1">
      <alignment wrapText="1"/>
      <protection/>
    </xf>
    <xf numFmtId="0" fontId="9" fillId="30" borderId="17" xfId="58" applyFont="1" applyFill="1" applyBorder="1" applyAlignment="1" quotePrefix="1">
      <alignment horizontal="center" vertical="center" wrapText="1"/>
      <protection/>
    </xf>
    <xf numFmtId="0" fontId="9" fillId="0" borderId="11" xfId="58" applyFont="1" applyFill="1" applyBorder="1" applyAlignment="1">
      <alignment wrapText="1"/>
      <protection/>
    </xf>
    <xf numFmtId="0" fontId="9" fillId="30" borderId="17" xfId="58" applyFont="1" applyFill="1" applyBorder="1" applyAlignment="1">
      <alignment wrapText="1"/>
      <protection/>
    </xf>
    <xf numFmtId="0" fontId="9" fillId="0" borderId="11" xfId="58" applyFont="1" applyFill="1" applyBorder="1" applyAlignment="1" quotePrefix="1">
      <alignment horizontal="center"/>
      <protection/>
    </xf>
    <xf numFmtId="0" fontId="9" fillId="0" borderId="11" xfId="58" applyFont="1" applyFill="1" applyBorder="1">
      <alignment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9" fillId="0" borderId="11" xfId="58" applyFont="1" applyFill="1" applyBorder="1" applyAlignment="1" quotePrefix="1">
      <alignment horizontal="center" wrapText="1"/>
      <protection/>
    </xf>
    <xf numFmtId="0" fontId="9" fillId="0" borderId="11" xfId="58" applyFont="1" applyFill="1" applyBorder="1" applyAlignment="1" quotePrefix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left" vertical="top" wrapText="1"/>
      <protection hidden="1"/>
    </xf>
    <xf numFmtId="0" fontId="9" fillId="0" borderId="11" xfId="58" applyFont="1" applyFill="1" applyBorder="1" applyAlignment="1" quotePrefix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top" wrapText="1"/>
      <protection hidden="1"/>
    </xf>
    <xf numFmtId="0" fontId="9" fillId="0" borderId="11" xfId="58" applyFont="1" applyFill="1" applyBorder="1" applyAlignment="1">
      <alignment vertical="center" wrapText="1"/>
      <protection/>
    </xf>
    <xf numFmtId="203" fontId="10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203" fontId="9" fillId="0" borderId="11" xfId="0" applyNumberFormat="1" applyFont="1" applyFill="1" applyBorder="1" applyAlignment="1" applyProtection="1">
      <alignment horizontal="center" vertical="center"/>
      <protection hidden="1"/>
    </xf>
    <xf numFmtId="203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left" vertical="top" wrapText="1"/>
      <protection hidden="1"/>
    </xf>
    <xf numFmtId="204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204" fontId="17" fillId="30" borderId="18" xfId="0" applyNumberFormat="1" applyFont="1" applyFill="1" applyBorder="1" applyAlignment="1">
      <alignment horizontal="center" vertical="center" wrapText="1"/>
    </xf>
    <xf numFmtId="204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7" fillId="30" borderId="19" xfId="0" applyNumberFormat="1" applyFont="1" applyFill="1" applyBorder="1" applyAlignment="1" applyProtection="1">
      <alignment horizontal="center" vertical="center" wrapText="1"/>
      <protection hidden="1"/>
    </xf>
    <xf numFmtId="204" fontId="17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7" fillId="30" borderId="17" xfId="0" applyNumberFormat="1" applyFont="1" applyFill="1" applyBorder="1" applyAlignment="1">
      <alignment horizontal="center" vertical="center" wrapText="1"/>
    </xf>
    <xf numFmtId="204" fontId="146" fillId="30" borderId="11" xfId="0" applyNumberFormat="1" applyFont="1" applyFill="1" applyBorder="1" applyAlignment="1">
      <alignment/>
    </xf>
    <xf numFmtId="49" fontId="146" fillId="30" borderId="11" xfId="0" applyNumberFormat="1" applyFont="1" applyFill="1" applyBorder="1" applyAlignment="1" applyProtection="1">
      <alignment horizontal="right" vertical="top"/>
      <protection/>
    </xf>
    <xf numFmtId="0" fontId="146" fillId="30" borderId="11" xfId="0" applyFont="1" applyFill="1" applyBorder="1" applyAlignment="1" applyProtection="1">
      <alignment horizontal="left" vertical="top" wrapText="1"/>
      <protection/>
    </xf>
    <xf numFmtId="204" fontId="146" fillId="30" borderId="11" xfId="0" applyNumberFormat="1" applyFont="1" applyFill="1" applyBorder="1" applyAlignment="1">
      <alignment horizontal="right" wrapText="1" shrinkToFit="1"/>
    </xf>
    <xf numFmtId="0" fontId="147" fillId="30" borderId="11" xfId="0" applyFont="1" applyFill="1" applyBorder="1" applyAlignment="1">
      <alignment/>
    </xf>
    <xf numFmtId="204" fontId="146" fillId="30" borderId="11" xfId="0" applyNumberFormat="1" applyFont="1" applyFill="1" applyBorder="1" applyAlignment="1">
      <alignment horizontal="right"/>
    </xf>
    <xf numFmtId="204" fontId="148" fillId="30" borderId="11" xfId="0" applyNumberFormat="1" applyFont="1" applyFill="1" applyBorder="1" applyAlignment="1">
      <alignment horizontal="center" vertical="center" wrapText="1" shrinkToFit="1"/>
    </xf>
    <xf numFmtId="212" fontId="148" fillId="30" borderId="11" xfId="0" applyNumberFormat="1" applyFont="1" applyFill="1" applyBorder="1" applyAlignment="1" applyProtection="1">
      <alignment horizontal="center" vertical="center"/>
      <protection hidden="1"/>
    </xf>
    <xf numFmtId="4" fontId="148" fillId="30" borderId="11" xfId="0" applyNumberFormat="1" applyFont="1" applyFill="1" applyBorder="1" applyAlignment="1" applyProtection="1">
      <alignment horizontal="center" vertical="center"/>
      <protection hidden="1"/>
    </xf>
    <xf numFmtId="204" fontId="148" fillId="30" borderId="11" xfId="0" applyNumberFormat="1" applyFont="1" applyFill="1" applyBorder="1" applyAlignment="1">
      <alignment horizontal="center" vertical="center"/>
    </xf>
    <xf numFmtId="0" fontId="147" fillId="30" borderId="0" xfId="0" applyFont="1" applyFill="1" applyAlignment="1">
      <alignment/>
    </xf>
    <xf numFmtId="204" fontId="148" fillId="30" borderId="11" xfId="0" applyNumberFormat="1" applyFont="1" applyFill="1" applyBorder="1" applyAlignment="1">
      <alignment horizontal="center" wrapText="1" shrinkToFit="1"/>
    </xf>
    <xf numFmtId="212" fontId="148" fillId="30" borderId="11" xfId="0" applyNumberFormat="1" applyFont="1" applyFill="1" applyBorder="1" applyAlignment="1" applyProtection="1">
      <alignment horizontal="center"/>
      <protection hidden="1"/>
    </xf>
    <xf numFmtId="4" fontId="148" fillId="30" borderId="11" xfId="0" applyNumberFormat="1" applyFont="1" applyFill="1" applyBorder="1" applyAlignment="1" applyProtection="1">
      <alignment horizontal="center"/>
      <protection hidden="1"/>
    </xf>
    <xf numFmtId="204" fontId="148" fillId="30" borderId="11" xfId="0" applyNumberFormat="1" applyFont="1" applyFill="1" applyBorder="1" applyAlignment="1">
      <alignment horizontal="center"/>
    </xf>
    <xf numFmtId="204" fontId="149" fillId="30" borderId="11" xfId="0" applyNumberFormat="1" applyFont="1" applyFill="1" applyBorder="1" applyAlignment="1" applyProtection="1">
      <alignment horizontal="right" vertical="center" wrapText="1"/>
      <protection hidden="1"/>
    </xf>
    <xf numFmtId="204" fontId="150" fillId="30" borderId="11" xfId="0" applyNumberFormat="1" applyFont="1" applyFill="1" applyBorder="1" applyAlignment="1">
      <alignment horizontal="center" vertical="center" wrapText="1" shrinkToFit="1"/>
    </xf>
    <xf numFmtId="212" fontId="150" fillId="30" borderId="11" xfId="0" applyNumberFormat="1" applyFont="1" applyFill="1" applyBorder="1" applyAlignment="1" applyProtection="1">
      <alignment horizontal="center" vertical="center"/>
      <protection hidden="1"/>
    </xf>
    <xf numFmtId="4" fontId="150" fillId="30" borderId="11" xfId="0" applyNumberFormat="1" applyFont="1" applyFill="1" applyBorder="1" applyAlignment="1" applyProtection="1">
      <alignment horizontal="center" vertical="center"/>
      <protection hidden="1"/>
    </xf>
    <xf numFmtId="204" fontId="150" fillId="30" borderId="11" xfId="0" applyNumberFormat="1" applyFont="1" applyFill="1" applyBorder="1" applyAlignment="1">
      <alignment horizontal="center" vertical="center"/>
    </xf>
    <xf numFmtId="204" fontId="151" fillId="0" borderId="11" xfId="0" applyNumberFormat="1" applyFont="1" applyFill="1" applyBorder="1" applyAlignment="1" applyProtection="1">
      <alignment horizontal="center" vertical="center"/>
      <protection hidden="1"/>
    </xf>
    <xf numFmtId="204" fontId="152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52" fillId="0" borderId="11" xfId="0" applyNumberFormat="1" applyFont="1" applyFill="1" applyBorder="1" applyAlignment="1">
      <alignment horizontal="center" vertical="center" wrapText="1"/>
    </xf>
    <xf numFmtId="204" fontId="152" fillId="0" borderId="11" xfId="0" applyNumberFormat="1" applyFont="1" applyFill="1" applyBorder="1" applyAlignment="1" applyProtection="1">
      <alignment horizontal="center" vertical="center"/>
      <protection hidden="1"/>
    </xf>
    <xf numFmtId="204" fontId="149" fillId="0" borderId="11" xfId="0" applyNumberFormat="1" applyFont="1" applyFill="1" applyBorder="1" applyAlignment="1" applyProtection="1">
      <alignment horizontal="center" vertical="center"/>
      <protection hidden="1"/>
    </xf>
    <xf numFmtId="204" fontId="153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53" fillId="0" borderId="11" xfId="0" applyNumberFormat="1" applyFont="1" applyFill="1" applyBorder="1" applyAlignment="1">
      <alignment horizontal="center" vertical="center" wrapText="1"/>
    </xf>
    <xf numFmtId="0" fontId="154" fillId="0" borderId="0" xfId="0" applyFont="1" applyAlignment="1">
      <alignment/>
    </xf>
    <xf numFmtId="0" fontId="154" fillId="0" borderId="0" xfId="0" applyFont="1" applyBorder="1" applyAlignment="1">
      <alignment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center" vertical="center" wrapText="1"/>
    </xf>
    <xf numFmtId="204" fontId="152" fillId="3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204" fontId="149" fillId="3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155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0" fontId="14" fillId="0" borderId="11" xfId="0" applyFont="1" applyFill="1" applyBorder="1" applyAlignment="1" applyProtection="1">
      <alignment horizontal="center" vertical="top" wrapText="1"/>
      <protection locked="0"/>
    </xf>
    <xf numFmtId="0" fontId="14" fillId="30" borderId="11" xfId="0" applyFont="1" applyFill="1" applyBorder="1" applyAlignment="1" applyProtection="1">
      <alignment horizontal="center" vertical="center" wrapText="1"/>
      <protection hidden="1"/>
    </xf>
    <xf numFmtId="0" fontId="0" fillId="30" borderId="11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 shrinkToFit="1"/>
    </xf>
    <xf numFmtId="0" fontId="18" fillId="0" borderId="0" xfId="0" applyFont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56" fillId="0" borderId="11" xfId="0" applyFont="1" applyFill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155" fillId="0" borderId="11" xfId="0" applyNumberFormat="1" applyFont="1" applyFill="1" applyBorder="1" applyAlignment="1" applyProtection="1">
      <alignment horizontal="center" vertical="center"/>
      <protection hidden="1"/>
    </xf>
    <xf numFmtId="0" fontId="157" fillId="0" borderId="11" xfId="0" applyFont="1" applyFill="1" applyBorder="1" applyAlignment="1">
      <alignment horizontal="center" vertical="center"/>
    </xf>
    <xf numFmtId="0" fontId="156" fillId="0" borderId="11" xfId="0" applyFont="1" applyFill="1" applyBorder="1" applyAlignment="1">
      <alignment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6"/>
  <sheetViews>
    <sheetView showZeros="0" tabSelected="1" view="pageBreakPreview" zoomScale="50" zoomScaleNormal="75" zoomScaleSheetLayoutView="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" sqref="F3:F4"/>
    </sheetView>
  </sheetViews>
  <sheetFormatPr defaultColWidth="9.00390625" defaultRowHeight="12.75"/>
  <cols>
    <col min="1" max="1" width="15.625" style="22" customWidth="1"/>
    <col min="2" max="2" width="70.25390625" style="22" customWidth="1"/>
    <col min="3" max="3" width="15.125" style="22" customWidth="1"/>
    <col min="4" max="4" width="16.875" style="22" customWidth="1"/>
    <col min="5" max="5" width="19.375" style="3" customWidth="1"/>
    <col min="6" max="6" width="18.375" style="3" customWidth="1"/>
    <col min="7" max="7" width="17.875" style="3" customWidth="1"/>
    <col min="8" max="8" width="17.00390625" style="5" customWidth="1"/>
    <col min="9" max="9" width="16.75390625" style="5" customWidth="1"/>
    <col min="10" max="10" width="18.125" style="4" customWidth="1"/>
    <col min="11" max="11" width="17.375" style="4" customWidth="1"/>
    <col min="12" max="16384" width="9.125" style="1" customWidth="1"/>
  </cols>
  <sheetData>
    <row r="1" spans="5:11" s="22" customFormat="1" ht="84.75" customHeight="1">
      <c r="E1" s="62"/>
      <c r="F1" s="62"/>
      <c r="G1" s="62"/>
      <c r="H1" s="458" t="s">
        <v>426</v>
      </c>
      <c r="I1" s="458"/>
      <c r="J1" s="458"/>
      <c r="K1" s="458"/>
    </row>
    <row r="2" spans="1:11" s="22" customFormat="1" ht="39.75" customHeight="1">
      <c r="A2" s="466" t="s">
        <v>405</v>
      </c>
      <c r="B2" s="466"/>
      <c r="C2" s="466"/>
      <c r="D2" s="466"/>
      <c r="E2" s="466"/>
      <c r="F2" s="466"/>
      <c r="G2" s="466"/>
      <c r="H2" s="466"/>
      <c r="I2" s="466"/>
      <c r="J2" s="466"/>
      <c r="K2" s="467"/>
    </row>
    <row r="3" spans="1:11" s="119" customFormat="1" ht="80.25" customHeight="1">
      <c r="A3" s="462" t="s">
        <v>1</v>
      </c>
      <c r="B3" s="462" t="s">
        <v>2</v>
      </c>
      <c r="C3" s="464" t="s">
        <v>406</v>
      </c>
      <c r="D3" s="464" t="s">
        <v>398</v>
      </c>
      <c r="E3" s="464" t="s">
        <v>399</v>
      </c>
      <c r="F3" s="464" t="s">
        <v>394</v>
      </c>
      <c r="G3" s="464" t="s">
        <v>407</v>
      </c>
      <c r="H3" s="473" t="s">
        <v>312</v>
      </c>
      <c r="I3" s="460" t="s">
        <v>309</v>
      </c>
      <c r="J3" s="461"/>
      <c r="K3" s="178" t="s">
        <v>408</v>
      </c>
    </row>
    <row r="4" spans="1:11" s="119" customFormat="1" ht="96.75" customHeight="1">
      <c r="A4" s="463"/>
      <c r="B4" s="463"/>
      <c r="C4" s="463"/>
      <c r="D4" s="465"/>
      <c r="E4" s="463"/>
      <c r="F4" s="463"/>
      <c r="G4" s="463"/>
      <c r="H4" s="474"/>
      <c r="I4" s="63" t="s">
        <v>310</v>
      </c>
      <c r="J4" s="63" t="s">
        <v>311</v>
      </c>
      <c r="K4" s="64" t="s">
        <v>387</v>
      </c>
    </row>
    <row r="5" spans="1:11" s="22" customFormat="1" ht="26.25" customHeight="1">
      <c r="A5" s="238">
        <v>1</v>
      </c>
      <c r="B5" s="238">
        <v>2</v>
      </c>
      <c r="C5" s="357">
        <v>3</v>
      </c>
      <c r="D5" s="357">
        <v>4</v>
      </c>
      <c r="E5" s="357">
        <v>5</v>
      </c>
      <c r="F5" s="357">
        <v>6</v>
      </c>
      <c r="G5" s="357">
        <v>7</v>
      </c>
      <c r="H5" s="358" t="s">
        <v>371</v>
      </c>
      <c r="I5" s="358" t="s">
        <v>372</v>
      </c>
      <c r="J5" s="358" t="s">
        <v>373</v>
      </c>
      <c r="K5" s="359" t="s">
        <v>374</v>
      </c>
    </row>
    <row r="6" spans="1:11" s="22" customFormat="1" ht="20.25" customHeight="1">
      <c r="A6" s="475" t="s">
        <v>17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</row>
    <row r="7" spans="1:11" s="346" customFormat="1" ht="22.5" customHeight="1">
      <c r="A7" s="65">
        <v>10000000</v>
      </c>
      <c r="B7" s="66" t="s">
        <v>3</v>
      </c>
      <c r="C7" s="72">
        <f>C8+C11+C17+C25</f>
        <v>58992.600000000006</v>
      </c>
      <c r="D7" s="72">
        <f>D8+D11+D17+D25</f>
        <v>134642.5</v>
      </c>
      <c r="E7" s="72">
        <f>E8+E11+E17+E25</f>
        <v>148396.1</v>
      </c>
      <c r="F7" s="72">
        <f>F8+F11+F17+F25</f>
        <v>78148.3</v>
      </c>
      <c r="G7" s="72">
        <f>G8+G11+G17+G25</f>
        <v>86303.1</v>
      </c>
      <c r="H7" s="120">
        <f>G7-F7</f>
        <v>8154.800000000003</v>
      </c>
      <c r="I7" s="120">
        <f>IF(E7=0,0,G7/E7*100)</f>
        <v>58.15725615430595</v>
      </c>
      <c r="J7" s="120">
        <f>IF(F7=0,"",$G7/F7*100)</f>
        <v>110.43503185609924</v>
      </c>
      <c r="K7" s="345">
        <f>G7-C7</f>
        <v>27310.5</v>
      </c>
    </row>
    <row r="8" spans="1:11" s="343" customFormat="1" ht="40.5">
      <c r="A8" s="239">
        <v>11000000</v>
      </c>
      <c r="B8" s="240" t="s">
        <v>4</v>
      </c>
      <c r="C8" s="340">
        <f>SUM(C9,C10)</f>
        <v>42268.3</v>
      </c>
      <c r="D8" s="340">
        <f>SUM(D9,D10)</f>
        <v>92026.40000000001</v>
      </c>
      <c r="E8" s="340">
        <f>SUM(E9,E10)</f>
        <v>99829</v>
      </c>
      <c r="F8" s="340">
        <f>SUM(F9,F10)</f>
        <v>51625</v>
      </c>
      <c r="G8" s="340">
        <f>SUM(G9,G10)</f>
        <v>61568.8</v>
      </c>
      <c r="H8" s="120">
        <f aca="true" t="shared" si="0" ref="H8:H73">G8-F8</f>
        <v>9943.800000000003</v>
      </c>
      <c r="I8" s="120">
        <f aca="true" t="shared" si="1" ref="I8:I73">IF(E8=0,0,G8/E8*100)</f>
        <v>61.67426298971242</v>
      </c>
      <c r="J8" s="120">
        <f aca="true" t="shared" si="2" ref="J8:J73">IF(F8=0,"",$G8/F8*100)</f>
        <v>119.261598062954</v>
      </c>
      <c r="K8" s="345">
        <f aca="true" t="shared" si="3" ref="K8:K73">G8-C8</f>
        <v>19300.5</v>
      </c>
    </row>
    <row r="9" spans="1:11" s="343" customFormat="1" ht="20.25">
      <c r="A9" s="241">
        <v>11010000</v>
      </c>
      <c r="B9" s="242" t="s">
        <v>47</v>
      </c>
      <c r="C9" s="73">
        <v>42268</v>
      </c>
      <c r="D9" s="73">
        <v>92025.8</v>
      </c>
      <c r="E9" s="339">
        <v>99817.5</v>
      </c>
      <c r="F9" s="339">
        <v>51613.5</v>
      </c>
      <c r="G9" s="339">
        <v>61553.3</v>
      </c>
      <c r="H9" s="326">
        <f t="shared" si="0"/>
        <v>9939.800000000003</v>
      </c>
      <c r="I9" s="326">
        <f t="shared" si="1"/>
        <v>61.66584015828887</v>
      </c>
      <c r="J9" s="326">
        <f t="shared" si="2"/>
        <v>119.25813982775826</v>
      </c>
      <c r="K9" s="342">
        <f t="shared" si="3"/>
        <v>19285.300000000003</v>
      </c>
    </row>
    <row r="10" spans="1:11" s="343" customFormat="1" ht="20.25">
      <c r="A10" s="241">
        <v>11020000</v>
      </c>
      <c r="B10" s="242" t="s">
        <v>5</v>
      </c>
      <c r="C10" s="73">
        <v>0.3</v>
      </c>
      <c r="D10" s="73">
        <v>0.6</v>
      </c>
      <c r="E10" s="339">
        <v>11.5</v>
      </c>
      <c r="F10" s="339">
        <v>11.5</v>
      </c>
      <c r="G10" s="339">
        <v>15.5</v>
      </c>
      <c r="H10" s="326">
        <f t="shared" si="0"/>
        <v>4</v>
      </c>
      <c r="I10" s="326">
        <f t="shared" si="1"/>
        <v>134.7826086956522</v>
      </c>
      <c r="J10" s="326">
        <f t="shared" si="2"/>
        <v>134.7826086956522</v>
      </c>
      <c r="K10" s="342">
        <f t="shared" si="3"/>
        <v>15.2</v>
      </c>
    </row>
    <row r="11" spans="1:11" s="343" customFormat="1" ht="45" customHeight="1">
      <c r="A11" s="67">
        <v>13000000</v>
      </c>
      <c r="B11" s="68" t="s">
        <v>82</v>
      </c>
      <c r="C11" s="340">
        <f>SUM(C13,C14,C15,C16)</f>
        <v>3187.5</v>
      </c>
      <c r="D11" s="340">
        <f>SUM(D13,D14,D15,D16)</f>
        <v>5780.5</v>
      </c>
      <c r="E11" s="340">
        <f>SUM(E13,E14,E15,E16)</f>
        <v>7036.299999999999</v>
      </c>
      <c r="F11" s="340">
        <f>SUM(F13,F14,F15,F16)</f>
        <v>4677.5</v>
      </c>
      <c r="G11" s="340">
        <f>SUM(G13,G14,G15,G16)</f>
        <v>2740.5000000000005</v>
      </c>
      <c r="H11" s="120">
        <f t="shared" si="0"/>
        <v>-1936.9999999999995</v>
      </c>
      <c r="I11" s="120">
        <f t="shared" si="1"/>
        <v>38.948026661739846</v>
      </c>
      <c r="J11" s="120">
        <f t="shared" si="2"/>
        <v>58.58898984500268</v>
      </c>
      <c r="K11" s="345">
        <f t="shared" si="3"/>
        <v>-446.99999999999955</v>
      </c>
    </row>
    <row r="12" spans="1:11" s="343" customFormat="1" ht="29.25" customHeight="1" hidden="1">
      <c r="A12" s="69">
        <v>13010100</v>
      </c>
      <c r="B12" s="243" t="s">
        <v>157</v>
      </c>
      <c r="C12" s="341">
        <v>0</v>
      </c>
      <c r="D12" s="341"/>
      <c r="E12" s="341">
        <v>0</v>
      </c>
      <c r="F12" s="341"/>
      <c r="G12" s="341">
        <v>0</v>
      </c>
      <c r="H12" s="120">
        <f t="shared" si="0"/>
        <v>0</v>
      </c>
      <c r="I12" s="120">
        <f t="shared" si="1"/>
        <v>0</v>
      </c>
      <c r="J12" s="120">
        <f t="shared" si="2"/>
      </c>
      <c r="K12" s="342">
        <f t="shared" si="3"/>
        <v>0</v>
      </c>
    </row>
    <row r="13" spans="1:11" s="343" customFormat="1" ht="65.25" customHeight="1">
      <c r="A13" s="244">
        <v>13010100</v>
      </c>
      <c r="B13" s="245" t="s">
        <v>173</v>
      </c>
      <c r="C13" s="341">
        <v>1451.6</v>
      </c>
      <c r="D13" s="341">
        <v>3080</v>
      </c>
      <c r="E13" s="341">
        <v>3571</v>
      </c>
      <c r="F13" s="341">
        <v>2161.9</v>
      </c>
      <c r="G13" s="341">
        <v>1304.9</v>
      </c>
      <c r="H13" s="326">
        <f t="shared" si="0"/>
        <v>-857</v>
      </c>
      <c r="I13" s="326">
        <f t="shared" si="1"/>
        <v>36.54158499019883</v>
      </c>
      <c r="J13" s="326">
        <f t="shared" si="2"/>
        <v>60.358943521902034</v>
      </c>
      <c r="K13" s="342">
        <f t="shared" si="3"/>
        <v>-146.69999999999982</v>
      </c>
    </row>
    <row r="14" spans="1:11" s="343" customFormat="1" ht="101.25" customHeight="1">
      <c r="A14" s="244">
        <v>13010200</v>
      </c>
      <c r="B14" s="245" t="s">
        <v>390</v>
      </c>
      <c r="C14" s="341">
        <v>1686</v>
      </c>
      <c r="D14" s="341">
        <v>2676.5</v>
      </c>
      <c r="E14" s="341">
        <v>3425.9</v>
      </c>
      <c r="F14" s="341">
        <v>2491.1</v>
      </c>
      <c r="G14" s="341">
        <v>1407.7</v>
      </c>
      <c r="H14" s="326">
        <f t="shared" si="0"/>
        <v>-1083.3999999999999</v>
      </c>
      <c r="I14" s="326">
        <f t="shared" si="1"/>
        <v>41.089932572462715</v>
      </c>
      <c r="J14" s="326">
        <f t="shared" si="2"/>
        <v>56.50917265465056</v>
      </c>
      <c r="K14" s="342">
        <f t="shared" si="3"/>
        <v>-278.29999999999995</v>
      </c>
    </row>
    <row r="15" spans="1:11" s="343" customFormat="1" ht="40.5" customHeight="1">
      <c r="A15" s="246" t="s">
        <v>185</v>
      </c>
      <c r="B15" s="70" t="s">
        <v>161</v>
      </c>
      <c r="C15" s="73">
        <v>8.6</v>
      </c>
      <c r="D15" s="73">
        <v>24</v>
      </c>
      <c r="E15" s="339">
        <v>24</v>
      </c>
      <c r="F15" s="339">
        <v>9.1</v>
      </c>
      <c r="G15" s="339">
        <v>12.5</v>
      </c>
      <c r="H15" s="326">
        <f t="shared" si="0"/>
        <v>3.4000000000000004</v>
      </c>
      <c r="I15" s="326">
        <f t="shared" si="1"/>
        <v>52.083333333333336</v>
      </c>
      <c r="J15" s="326">
        <f t="shared" si="2"/>
        <v>137.36263736263737</v>
      </c>
      <c r="K15" s="342">
        <f t="shared" si="3"/>
        <v>3.9000000000000004</v>
      </c>
    </row>
    <row r="16" spans="1:11" s="343" customFormat="1" ht="60.75" customHeight="1">
      <c r="A16" s="247">
        <v>13040100</v>
      </c>
      <c r="B16" s="248" t="s">
        <v>174</v>
      </c>
      <c r="C16" s="73">
        <v>41.3</v>
      </c>
      <c r="D16" s="73"/>
      <c r="E16" s="339">
        <v>15.4</v>
      </c>
      <c r="F16" s="339">
        <v>15.4</v>
      </c>
      <c r="G16" s="339">
        <v>15.4</v>
      </c>
      <c r="H16" s="326">
        <f t="shared" si="0"/>
        <v>0</v>
      </c>
      <c r="I16" s="326">
        <f t="shared" si="1"/>
        <v>100</v>
      </c>
      <c r="J16" s="326">
        <f t="shared" si="2"/>
        <v>100</v>
      </c>
      <c r="K16" s="342">
        <f t="shared" si="3"/>
        <v>-25.9</v>
      </c>
    </row>
    <row r="17" spans="1:11" s="343" customFormat="1" ht="24" customHeight="1">
      <c r="A17" s="249">
        <v>14000000</v>
      </c>
      <c r="B17" s="250" t="s">
        <v>128</v>
      </c>
      <c r="C17" s="74">
        <f>SUM(C18+C20+C22)</f>
        <v>1501.8000000000002</v>
      </c>
      <c r="D17" s="74">
        <f>SUM(D18+D20+D22)</f>
        <v>6860</v>
      </c>
      <c r="E17" s="74">
        <f>SUM(E18+E20+E22)</f>
        <v>7090</v>
      </c>
      <c r="F17" s="74">
        <f>SUM(F18+F20+F22)</f>
        <v>3506.9</v>
      </c>
      <c r="G17" s="74">
        <f>SUM(G18+G20+G22)</f>
        <v>3747.6</v>
      </c>
      <c r="H17" s="120">
        <f t="shared" si="0"/>
        <v>240.69999999999982</v>
      </c>
      <c r="I17" s="120">
        <f t="shared" si="1"/>
        <v>52.857545839210154</v>
      </c>
      <c r="J17" s="120">
        <f t="shared" si="2"/>
        <v>106.86361173686161</v>
      </c>
      <c r="K17" s="345">
        <f t="shared" si="3"/>
        <v>2245.7999999999997</v>
      </c>
    </row>
    <row r="18" spans="1:11" s="343" customFormat="1" ht="40.5">
      <c r="A18" s="251">
        <v>14020000</v>
      </c>
      <c r="B18" s="248" t="s">
        <v>129</v>
      </c>
      <c r="C18" s="73">
        <v>170.3</v>
      </c>
      <c r="D18" s="73">
        <v>98.2</v>
      </c>
      <c r="E18" s="339">
        <v>258.2</v>
      </c>
      <c r="F18" s="339">
        <v>209</v>
      </c>
      <c r="G18" s="339">
        <v>374.4</v>
      </c>
      <c r="H18" s="326">
        <f t="shared" si="0"/>
        <v>165.39999999999998</v>
      </c>
      <c r="I18" s="326">
        <f t="shared" si="1"/>
        <v>145.00387296669248</v>
      </c>
      <c r="J18" s="326">
        <f t="shared" si="2"/>
        <v>179.13875598086125</v>
      </c>
      <c r="K18" s="342">
        <f t="shared" si="3"/>
        <v>204.09999999999997</v>
      </c>
    </row>
    <row r="19" spans="1:11" s="343" customFormat="1" ht="20.25">
      <c r="A19" s="251">
        <v>14021900</v>
      </c>
      <c r="B19" s="248" t="s">
        <v>130</v>
      </c>
      <c r="C19" s="73">
        <v>170.3</v>
      </c>
      <c r="D19" s="73">
        <v>98.2</v>
      </c>
      <c r="E19" s="339">
        <v>258.2</v>
      </c>
      <c r="F19" s="339">
        <v>209</v>
      </c>
      <c r="G19" s="339">
        <v>374.4</v>
      </c>
      <c r="H19" s="326">
        <f t="shared" si="0"/>
        <v>165.39999999999998</v>
      </c>
      <c r="I19" s="326">
        <f t="shared" si="1"/>
        <v>145.00387296669248</v>
      </c>
      <c r="J19" s="326">
        <f t="shared" si="2"/>
        <v>179.13875598086125</v>
      </c>
      <c r="K19" s="342">
        <f t="shared" si="3"/>
        <v>204.09999999999997</v>
      </c>
    </row>
    <row r="20" spans="1:11" s="343" customFormat="1" ht="39" customHeight="1">
      <c r="A20" s="251">
        <v>14030000</v>
      </c>
      <c r="B20" s="248" t="s">
        <v>131</v>
      </c>
      <c r="C20" s="73">
        <v>576.6</v>
      </c>
      <c r="D20" s="73">
        <v>2398.8</v>
      </c>
      <c r="E20" s="339">
        <v>2600.4</v>
      </c>
      <c r="F20" s="339">
        <v>1401</v>
      </c>
      <c r="G20" s="339">
        <v>1586.7</v>
      </c>
      <c r="H20" s="326">
        <f t="shared" si="0"/>
        <v>185.70000000000005</v>
      </c>
      <c r="I20" s="326">
        <f t="shared" si="1"/>
        <v>61.01753576372866</v>
      </c>
      <c r="J20" s="326">
        <f t="shared" si="2"/>
        <v>113.25481798715205</v>
      </c>
      <c r="K20" s="342">
        <f t="shared" si="3"/>
        <v>1010.1</v>
      </c>
    </row>
    <row r="21" spans="1:11" s="343" customFormat="1" ht="20.25">
      <c r="A21" s="251">
        <v>14031900</v>
      </c>
      <c r="B21" s="248" t="s">
        <v>130</v>
      </c>
      <c r="C21" s="73">
        <v>576.6</v>
      </c>
      <c r="D21" s="73">
        <v>2398.8</v>
      </c>
      <c r="E21" s="339">
        <v>2600.4</v>
      </c>
      <c r="F21" s="339">
        <v>1401</v>
      </c>
      <c r="G21" s="339">
        <v>1586.7</v>
      </c>
      <c r="H21" s="326">
        <f t="shared" si="0"/>
        <v>185.70000000000005</v>
      </c>
      <c r="I21" s="326">
        <f t="shared" si="1"/>
        <v>61.01753576372866</v>
      </c>
      <c r="J21" s="326">
        <f t="shared" si="2"/>
        <v>113.25481798715205</v>
      </c>
      <c r="K21" s="342">
        <f t="shared" si="3"/>
        <v>1010.1</v>
      </c>
    </row>
    <row r="22" spans="1:11" s="343" customFormat="1" ht="61.5" customHeight="1">
      <c r="A22" s="252">
        <v>14040000</v>
      </c>
      <c r="B22" s="253" t="s">
        <v>56</v>
      </c>
      <c r="C22" s="73">
        <v>754.9</v>
      </c>
      <c r="D22" s="73">
        <v>4363</v>
      </c>
      <c r="E22" s="339">
        <f>SUM(E23:E24)</f>
        <v>4231.4</v>
      </c>
      <c r="F22" s="339">
        <f>SUM(F23:F24)</f>
        <v>1896.9</v>
      </c>
      <c r="G22" s="339">
        <f>SUM(G23:G24)</f>
        <v>1786.5</v>
      </c>
      <c r="H22" s="326">
        <f t="shared" si="0"/>
        <v>-110.40000000000009</v>
      </c>
      <c r="I22" s="326">
        <f t="shared" si="1"/>
        <v>42.22006900789337</v>
      </c>
      <c r="J22" s="326">
        <f t="shared" si="2"/>
        <v>94.17997785861142</v>
      </c>
      <c r="K22" s="342">
        <f t="shared" si="3"/>
        <v>1031.6</v>
      </c>
    </row>
    <row r="23" spans="1:11" s="343" customFormat="1" ht="129" customHeight="1">
      <c r="A23" s="248">
        <v>14040100</v>
      </c>
      <c r="B23" s="451" t="s">
        <v>375</v>
      </c>
      <c r="C23" s="73">
        <v>56.6</v>
      </c>
      <c r="D23" s="73">
        <v>2990.5</v>
      </c>
      <c r="E23" s="339">
        <v>2858.9</v>
      </c>
      <c r="F23" s="339">
        <v>1232.3</v>
      </c>
      <c r="G23" s="339">
        <v>1065.9</v>
      </c>
      <c r="H23" s="326">
        <f t="shared" si="0"/>
        <v>-166.39999999999986</v>
      </c>
      <c r="I23" s="326">
        <f t="shared" si="1"/>
        <v>37.28357060407849</v>
      </c>
      <c r="J23" s="326">
        <f t="shared" si="2"/>
        <v>86.49679461170172</v>
      </c>
      <c r="K23" s="342">
        <f t="shared" si="3"/>
        <v>1009.3000000000001</v>
      </c>
    </row>
    <row r="24" spans="1:11" s="343" customFormat="1" ht="101.25" customHeight="1">
      <c r="A24" s="248">
        <v>14040200</v>
      </c>
      <c r="B24" s="248" t="s">
        <v>376</v>
      </c>
      <c r="C24" s="74">
        <v>698.3</v>
      </c>
      <c r="D24" s="74">
        <v>1372.5</v>
      </c>
      <c r="E24" s="344">
        <v>1372.5</v>
      </c>
      <c r="F24" s="344">
        <v>664.6</v>
      </c>
      <c r="G24" s="344">
        <v>720.6</v>
      </c>
      <c r="H24" s="120">
        <f t="shared" si="0"/>
        <v>56</v>
      </c>
      <c r="I24" s="120">
        <f t="shared" si="1"/>
        <v>52.502732240437155</v>
      </c>
      <c r="J24" s="120">
        <f t="shared" si="2"/>
        <v>108.42612097502257</v>
      </c>
      <c r="K24" s="345">
        <f t="shared" si="3"/>
        <v>22.300000000000068</v>
      </c>
    </row>
    <row r="25" spans="1:11" s="343" customFormat="1" ht="20.25">
      <c r="A25" s="67">
        <v>18000000</v>
      </c>
      <c r="B25" s="68" t="s">
        <v>57</v>
      </c>
      <c r="C25" s="74">
        <f>C26+C36+C39</f>
        <v>12035</v>
      </c>
      <c r="D25" s="74">
        <f>D26+D36+D39</f>
        <v>29975.6</v>
      </c>
      <c r="E25" s="74">
        <f>E26+E36+E39</f>
        <v>34440.8</v>
      </c>
      <c r="F25" s="74">
        <f>F26+F36+F39</f>
        <v>18338.9</v>
      </c>
      <c r="G25" s="74">
        <f>G26+G36+G39</f>
        <v>18246.2</v>
      </c>
      <c r="H25" s="120">
        <f t="shared" si="0"/>
        <v>-92.70000000000073</v>
      </c>
      <c r="I25" s="120">
        <f t="shared" si="1"/>
        <v>52.978444170867114</v>
      </c>
      <c r="J25" s="120">
        <f t="shared" si="2"/>
        <v>99.49451711934739</v>
      </c>
      <c r="K25" s="345">
        <f t="shared" si="3"/>
        <v>6211.200000000001</v>
      </c>
    </row>
    <row r="26" spans="1:11" s="343" customFormat="1" ht="20.25">
      <c r="A26" s="69">
        <v>18010000</v>
      </c>
      <c r="B26" s="70" t="s">
        <v>58</v>
      </c>
      <c r="C26" s="73">
        <f>C27+C28+C29+C30+C31+C32+C33+C34+C35</f>
        <v>5136</v>
      </c>
      <c r="D26" s="73">
        <f>D27+D28+D29+D30+D31+D32+D33+D34+D35</f>
        <v>16367.099999999999</v>
      </c>
      <c r="E26" s="73">
        <f>E27+E28+E29+E30+E31+E32+E33+E34+E35</f>
        <v>18637.600000000002</v>
      </c>
      <c r="F26" s="73">
        <f>F27+F28+F29+F30+F31+F32+F33+F34+E35</f>
        <v>9848.4</v>
      </c>
      <c r="G26" s="73">
        <f>G27+G28+G29+G30+G31+G32+G33+G34+G35</f>
        <v>9498.900000000001</v>
      </c>
      <c r="H26" s="120">
        <f t="shared" si="0"/>
        <v>-349.4999999999982</v>
      </c>
      <c r="I26" s="120">
        <f t="shared" si="1"/>
        <v>50.96632613641242</v>
      </c>
      <c r="J26" s="120">
        <f t="shared" si="2"/>
        <v>96.45120019495555</v>
      </c>
      <c r="K26" s="342">
        <f t="shared" si="3"/>
        <v>4362.9000000000015</v>
      </c>
    </row>
    <row r="27" spans="1:11" s="343" customFormat="1" ht="85.5" customHeight="1">
      <c r="A27" s="246" t="s">
        <v>83</v>
      </c>
      <c r="B27" s="245" t="s">
        <v>84</v>
      </c>
      <c r="C27" s="73">
        <v>30.1</v>
      </c>
      <c r="D27" s="73">
        <v>41.9</v>
      </c>
      <c r="E27" s="339">
        <v>41.9</v>
      </c>
      <c r="F27" s="339">
        <v>20.9</v>
      </c>
      <c r="G27" s="339">
        <v>21.3</v>
      </c>
      <c r="H27" s="326">
        <f t="shared" si="0"/>
        <v>0.40000000000000213</v>
      </c>
      <c r="I27" s="326">
        <f t="shared" si="1"/>
        <v>50.83532219570406</v>
      </c>
      <c r="J27" s="326">
        <f t="shared" si="2"/>
        <v>101.91387559808614</v>
      </c>
      <c r="K27" s="342">
        <f t="shared" si="3"/>
        <v>-8.8</v>
      </c>
    </row>
    <row r="28" spans="1:11" s="343" customFormat="1" ht="66" customHeight="1">
      <c r="A28" s="246" t="s">
        <v>85</v>
      </c>
      <c r="B28" s="245" t="s">
        <v>108</v>
      </c>
      <c r="C28" s="73">
        <v>2</v>
      </c>
      <c r="D28" s="73">
        <v>47.4</v>
      </c>
      <c r="E28" s="339">
        <v>47.4</v>
      </c>
      <c r="F28" s="339">
        <v>2.9</v>
      </c>
      <c r="G28" s="339">
        <v>9.2</v>
      </c>
      <c r="H28" s="326">
        <f t="shared" si="0"/>
        <v>6.299999999999999</v>
      </c>
      <c r="I28" s="326">
        <f t="shared" si="1"/>
        <v>19.40928270042194</v>
      </c>
      <c r="J28" s="326">
        <f t="shared" si="2"/>
        <v>317.24137931034477</v>
      </c>
      <c r="K28" s="342">
        <f t="shared" si="3"/>
        <v>7.199999999999999</v>
      </c>
    </row>
    <row r="29" spans="1:11" s="343" customFormat="1" ht="65.25" customHeight="1">
      <c r="A29" s="246" t="s">
        <v>107</v>
      </c>
      <c r="B29" s="245" t="s">
        <v>86</v>
      </c>
      <c r="C29" s="73">
        <v>4.8</v>
      </c>
      <c r="D29" s="73">
        <v>50.2</v>
      </c>
      <c r="E29" s="339">
        <v>129</v>
      </c>
      <c r="F29" s="339">
        <v>88.7</v>
      </c>
      <c r="G29" s="339">
        <v>133.7</v>
      </c>
      <c r="H29" s="326">
        <f t="shared" si="0"/>
        <v>44.999999999999986</v>
      </c>
      <c r="I29" s="326">
        <f t="shared" si="1"/>
        <v>103.64341085271317</v>
      </c>
      <c r="J29" s="120">
        <f t="shared" si="2"/>
        <v>150.73280721533254</v>
      </c>
      <c r="K29" s="342">
        <f t="shared" si="3"/>
        <v>128.89999999999998</v>
      </c>
    </row>
    <row r="30" spans="1:11" s="343" customFormat="1" ht="83.25" customHeight="1">
      <c r="A30" s="246" t="s">
        <v>87</v>
      </c>
      <c r="B30" s="245" t="s">
        <v>59</v>
      </c>
      <c r="C30" s="73">
        <v>399.3</v>
      </c>
      <c r="D30" s="73">
        <v>1067.9</v>
      </c>
      <c r="E30" s="339">
        <v>1067.9</v>
      </c>
      <c r="F30" s="339">
        <v>481.7</v>
      </c>
      <c r="G30" s="339">
        <v>548.4</v>
      </c>
      <c r="H30" s="326">
        <f t="shared" si="0"/>
        <v>66.69999999999999</v>
      </c>
      <c r="I30" s="326">
        <f t="shared" si="1"/>
        <v>51.35312295158722</v>
      </c>
      <c r="J30" s="326">
        <f t="shared" si="2"/>
        <v>113.84679260950799</v>
      </c>
      <c r="K30" s="342">
        <f t="shared" si="3"/>
        <v>149.09999999999997</v>
      </c>
    </row>
    <row r="31" spans="1:11" s="343" customFormat="1" ht="20.25">
      <c r="A31" s="71" t="s">
        <v>88</v>
      </c>
      <c r="B31" s="70" t="s">
        <v>60</v>
      </c>
      <c r="C31" s="73">
        <v>647.3</v>
      </c>
      <c r="D31" s="73">
        <v>1546.1</v>
      </c>
      <c r="E31" s="339">
        <v>1506.1</v>
      </c>
      <c r="F31" s="339">
        <v>732.9</v>
      </c>
      <c r="G31" s="339">
        <v>995.4</v>
      </c>
      <c r="H31" s="326">
        <f t="shared" si="0"/>
        <v>262.5</v>
      </c>
      <c r="I31" s="326">
        <f t="shared" si="1"/>
        <v>66.0912290020583</v>
      </c>
      <c r="J31" s="326">
        <f t="shared" si="2"/>
        <v>135.81661891117477</v>
      </c>
      <c r="K31" s="342">
        <f t="shared" si="3"/>
        <v>348.1</v>
      </c>
    </row>
    <row r="32" spans="1:11" s="343" customFormat="1" ht="20.25">
      <c r="A32" s="71" t="s">
        <v>89</v>
      </c>
      <c r="B32" s="70" t="s">
        <v>61</v>
      </c>
      <c r="C32" s="73">
        <v>3489.8</v>
      </c>
      <c r="D32" s="73">
        <v>9757.8</v>
      </c>
      <c r="E32" s="339">
        <v>9939.6</v>
      </c>
      <c r="F32" s="339">
        <v>5060.7</v>
      </c>
      <c r="G32" s="339">
        <v>5054.8</v>
      </c>
      <c r="H32" s="326">
        <f t="shared" si="0"/>
        <v>-5.899999999999636</v>
      </c>
      <c r="I32" s="326">
        <f t="shared" si="1"/>
        <v>50.85516519779468</v>
      </c>
      <c r="J32" s="326">
        <f t="shared" si="2"/>
        <v>99.88341533779914</v>
      </c>
      <c r="K32" s="342">
        <f t="shared" si="3"/>
        <v>1565</v>
      </c>
    </row>
    <row r="33" spans="1:11" s="343" customFormat="1" ht="20.25">
      <c r="A33" s="71" t="s">
        <v>90</v>
      </c>
      <c r="B33" s="70" t="s">
        <v>62</v>
      </c>
      <c r="C33" s="73">
        <v>13.4</v>
      </c>
      <c r="D33" s="73">
        <v>600</v>
      </c>
      <c r="E33" s="339">
        <v>873</v>
      </c>
      <c r="F33" s="339">
        <v>547</v>
      </c>
      <c r="G33" s="339">
        <v>326.3</v>
      </c>
      <c r="H33" s="326">
        <f t="shared" si="0"/>
        <v>-220.7</v>
      </c>
      <c r="I33" s="326">
        <f t="shared" si="1"/>
        <v>37.376861397479956</v>
      </c>
      <c r="J33" s="326">
        <f t="shared" si="2"/>
        <v>59.65265082266911</v>
      </c>
      <c r="K33" s="342">
        <f t="shared" si="3"/>
        <v>312.90000000000003</v>
      </c>
    </row>
    <row r="34" spans="1:11" s="343" customFormat="1" ht="20.25">
      <c r="A34" s="71" t="s">
        <v>186</v>
      </c>
      <c r="B34" s="70" t="s">
        <v>63</v>
      </c>
      <c r="C34" s="73">
        <v>497.2</v>
      </c>
      <c r="D34" s="73">
        <v>3230.8</v>
      </c>
      <c r="E34" s="339">
        <v>5007.7</v>
      </c>
      <c r="F34" s="339">
        <v>2888.6</v>
      </c>
      <c r="G34" s="339">
        <v>2384.8</v>
      </c>
      <c r="H34" s="326">
        <f t="shared" si="0"/>
        <v>-503.7999999999997</v>
      </c>
      <c r="I34" s="326">
        <f t="shared" si="1"/>
        <v>47.62266110190308</v>
      </c>
      <c r="J34" s="326">
        <f t="shared" si="2"/>
        <v>82.55902513328257</v>
      </c>
      <c r="K34" s="342">
        <f t="shared" si="3"/>
        <v>1887.6000000000001</v>
      </c>
    </row>
    <row r="35" spans="1:11" s="343" customFormat="1" ht="20.25">
      <c r="A35" s="71" t="s">
        <v>362</v>
      </c>
      <c r="B35" s="70" t="s">
        <v>363</v>
      </c>
      <c r="C35" s="73">
        <v>52.1</v>
      </c>
      <c r="D35" s="73">
        <v>25</v>
      </c>
      <c r="E35" s="339">
        <v>25</v>
      </c>
      <c r="F35" s="339">
        <v>25</v>
      </c>
      <c r="G35" s="339">
        <v>25</v>
      </c>
      <c r="H35" s="326">
        <f t="shared" si="0"/>
        <v>0</v>
      </c>
      <c r="I35" s="326">
        <f t="shared" si="1"/>
        <v>100</v>
      </c>
      <c r="J35" s="120">
        <f t="shared" si="2"/>
        <v>100</v>
      </c>
      <c r="K35" s="342">
        <f t="shared" si="3"/>
        <v>-27.1</v>
      </c>
    </row>
    <row r="36" spans="1:11" s="343" customFormat="1" ht="24" customHeight="1">
      <c r="A36" s="252">
        <v>18030000</v>
      </c>
      <c r="B36" s="253" t="s">
        <v>64</v>
      </c>
      <c r="C36" s="74">
        <f>SUM(C37,C38)</f>
        <v>5.8999999999999995</v>
      </c>
      <c r="D36" s="74">
        <f>SUM(D37,D38)</f>
        <v>3.5</v>
      </c>
      <c r="E36" s="344">
        <f>SUM(E37,E38)</f>
        <v>4.8</v>
      </c>
      <c r="F36" s="344">
        <f>SUM(F37,F38)</f>
        <v>3.0999999999999996</v>
      </c>
      <c r="G36" s="344">
        <f>SUM(G37,G38)</f>
        <v>4.5</v>
      </c>
      <c r="H36" s="120">
        <f t="shared" si="0"/>
        <v>1.4000000000000004</v>
      </c>
      <c r="I36" s="120">
        <f t="shared" si="1"/>
        <v>93.75</v>
      </c>
      <c r="J36" s="120">
        <f t="shared" si="2"/>
        <v>145.16129032258067</v>
      </c>
      <c r="K36" s="345">
        <f t="shared" si="3"/>
        <v>-1.3999999999999995</v>
      </c>
    </row>
    <row r="37" spans="1:11" s="343" customFormat="1" ht="39.75" customHeight="1">
      <c r="A37" s="246" t="s">
        <v>91</v>
      </c>
      <c r="B37" s="245" t="s">
        <v>65</v>
      </c>
      <c r="C37" s="73">
        <v>1.3</v>
      </c>
      <c r="D37" s="73">
        <v>2.9</v>
      </c>
      <c r="E37" s="339">
        <v>2.9</v>
      </c>
      <c r="F37" s="339">
        <v>1.4</v>
      </c>
      <c r="G37" s="339">
        <v>0</v>
      </c>
      <c r="H37" s="326">
        <f t="shared" si="0"/>
        <v>-1.4</v>
      </c>
      <c r="I37" s="326">
        <f t="shared" si="1"/>
        <v>0</v>
      </c>
      <c r="J37" s="326">
        <f t="shared" si="2"/>
        <v>0</v>
      </c>
      <c r="K37" s="342">
        <f t="shared" si="3"/>
        <v>-1.3</v>
      </c>
    </row>
    <row r="38" spans="1:11" s="343" customFormat="1" ht="39" customHeight="1">
      <c r="A38" s="246" t="s">
        <v>92</v>
      </c>
      <c r="B38" s="245" t="s">
        <v>66</v>
      </c>
      <c r="C38" s="73">
        <v>4.6</v>
      </c>
      <c r="D38" s="73">
        <v>0.6</v>
      </c>
      <c r="E38" s="339">
        <v>1.9</v>
      </c>
      <c r="F38" s="339">
        <v>1.7</v>
      </c>
      <c r="G38" s="339">
        <v>4.5</v>
      </c>
      <c r="H38" s="326">
        <f t="shared" si="0"/>
        <v>2.8</v>
      </c>
      <c r="I38" s="326">
        <f t="shared" si="1"/>
        <v>236.84210526315792</v>
      </c>
      <c r="J38" s="326">
        <f t="shared" si="2"/>
        <v>264.70588235294116</v>
      </c>
      <c r="K38" s="342">
        <f t="shared" si="3"/>
        <v>-0.09999999999999964</v>
      </c>
    </row>
    <row r="39" spans="1:11" s="343" customFormat="1" ht="25.5" customHeight="1">
      <c r="A39" s="252">
        <v>18050000</v>
      </c>
      <c r="B39" s="253" t="s">
        <v>67</v>
      </c>
      <c r="C39" s="74">
        <f>SUM(C40,C41,C42)</f>
        <v>6893.1</v>
      </c>
      <c r="D39" s="74">
        <f>SUM(D40,D41,D42)</f>
        <v>13605</v>
      </c>
      <c r="E39" s="74">
        <f>SUM(E40,E41,E42)</f>
        <v>15798.4</v>
      </c>
      <c r="F39" s="74">
        <f>SUM(F40,F41,F42)</f>
        <v>8487.4</v>
      </c>
      <c r="G39" s="340">
        <f>SUM(G40:G42)</f>
        <v>8742.8</v>
      </c>
      <c r="H39" s="120">
        <f t="shared" si="0"/>
        <v>255.39999999999964</v>
      </c>
      <c r="I39" s="120">
        <f t="shared" si="1"/>
        <v>55.33978124367024</v>
      </c>
      <c r="J39" s="120">
        <f t="shared" si="2"/>
        <v>103.009166529208</v>
      </c>
      <c r="K39" s="345">
        <f t="shared" si="3"/>
        <v>1849.699999999999</v>
      </c>
    </row>
    <row r="40" spans="1:11" s="343" customFormat="1" ht="20.25">
      <c r="A40" s="71" t="s">
        <v>187</v>
      </c>
      <c r="B40" s="70" t="s">
        <v>68</v>
      </c>
      <c r="C40" s="73">
        <v>314.6</v>
      </c>
      <c r="D40" s="73">
        <v>770</v>
      </c>
      <c r="E40" s="339">
        <v>1010</v>
      </c>
      <c r="F40" s="339">
        <v>556.6</v>
      </c>
      <c r="G40" s="341">
        <v>719.8</v>
      </c>
      <c r="H40" s="326">
        <f t="shared" si="0"/>
        <v>163.19999999999993</v>
      </c>
      <c r="I40" s="326">
        <f t="shared" si="1"/>
        <v>71.26732673267327</v>
      </c>
      <c r="J40" s="326">
        <f t="shared" si="2"/>
        <v>129.32087675170678</v>
      </c>
      <c r="K40" s="342">
        <f t="shared" si="3"/>
        <v>405.19999999999993</v>
      </c>
    </row>
    <row r="41" spans="1:11" s="343" customFormat="1" ht="20.25">
      <c r="A41" s="71" t="s">
        <v>188</v>
      </c>
      <c r="B41" s="70" t="s">
        <v>69</v>
      </c>
      <c r="C41" s="73">
        <v>4925.1</v>
      </c>
      <c r="D41" s="73">
        <v>8550</v>
      </c>
      <c r="E41" s="339">
        <v>8699.8</v>
      </c>
      <c r="F41" s="339">
        <v>4413.2</v>
      </c>
      <c r="G41" s="339">
        <v>4255.9</v>
      </c>
      <c r="H41" s="326">
        <f t="shared" si="0"/>
        <v>-157.30000000000018</v>
      </c>
      <c r="I41" s="326">
        <f t="shared" si="1"/>
        <v>48.91951539115842</v>
      </c>
      <c r="J41" s="326">
        <f t="shared" si="2"/>
        <v>96.43569292123628</v>
      </c>
      <c r="K41" s="342">
        <f t="shared" si="3"/>
        <v>-669.2000000000007</v>
      </c>
    </row>
    <row r="42" spans="1:11" s="343" customFormat="1" ht="84.75" customHeight="1">
      <c r="A42" s="246" t="s">
        <v>93</v>
      </c>
      <c r="B42" s="70" t="s">
        <v>94</v>
      </c>
      <c r="C42" s="73">
        <v>1653.4</v>
      </c>
      <c r="D42" s="73">
        <v>4285</v>
      </c>
      <c r="E42" s="339">
        <v>6088.6</v>
      </c>
      <c r="F42" s="339">
        <v>3517.6</v>
      </c>
      <c r="G42" s="339">
        <v>3767.1</v>
      </c>
      <c r="H42" s="326">
        <f t="shared" si="0"/>
        <v>249.5</v>
      </c>
      <c r="I42" s="326">
        <f t="shared" si="1"/>
        <v>61.87136615970831</v>
      </c>
      <c r="J42" s="326">
        <f t="shared" si="2"/>
        <v>107.0929042528997</v>
      </c>
      <c r="K42" s="342">
        <f t="shared" si="3"/>
        <v>2113.7</v>
      </c>
    </row>
    <row r="43" spans="1:11" s="181" customFormat="1" ht="24" customHeight="1">
      <c r="A43" s="65">
        <v>20000000</v>
      </c>
      <c r="B43" s="66" t="s">
        <v>6</v>
      </c>
      <c r="C43" s="72">
        <f>C44+C50+C61</f>
        <v>499.90000000000003</v>
      </c>
      <c r="D43" s="72">
        <f>D44+D50+D61+D60</f>
        <v>209.2</v>
      </c>
      <c r="E43" s="72">
        <f>E44+E50+E61+E60</f>
        <v>1119.1999999999998</v>
      </c>
      <c r="F43" s="72">
        <f>F44+F50+F61</f>
        <v>1008.0999999999999</v>
      </c>
      <c r="G43" s="72">
        <f>G44+G50+G61</f>
        <v>1187.4</v>
      </c>
      <c r="H43" s="120">
        <f t="shared" si="0"/>
        <v>179.30000000000018</v>
      </c>
      <c r="I43" s="120">
        <f t="shared" si="1"/>
        <v>106.0936383130808</v>
      </c>
      <c r="J43" s="120">
        <f t="shared" si="2"/>
        <v>117.78593393512551</v>
      </c>
      <c r="K43" s="345">
        <f t="shared" si="3"/>
        <v>687.5</v>
      </c>
    </row>
    <row r="44" spans="1:11" s="182" customFormat="1" ht="42" customHeight="1">
      <c r="A44" s="252">
        <v>21000000</v>
      </c>
      <c r="B44" s="68" t="s">
        <v>7</v>
      </c>
      <c r="C44" s="340">
        <f>C45+C46</f>
        <v>36.9</v>
      </c>
      <c r="D44" s="340">
        <f>D45+D46</f>
        <v>30.6</v>
      </c>
      <c r="E44" s="340">
        <f>E45+E46</f>
        <v>58.4</v>
      </c>
      <c r="F44" s="340">
        <f>F45+F46</f>
        <v>43.1</v>
      </c>
      <c r="G44" s="340">
        <f>G45+G46</f>
        <v>67.2</v>
      </c>
      <c r="H44" s="120">
        <f t="shared" si="0"/>
        <v>24.1</v>
      </c>
      <c r="I44" s="120">
        <f t="shared" si="1"/>
        <v>115.06849315068494</v>
      </c>
      <c r="J44" s="120">
        <f t="shared" si="2"/>
        <v>155.9164733178654</v>
      </c>
      <c r="K44" s="345">
        <f t="shared" si="3"/>
        <v>30.300000000000004</v>
      </c>
    </row>
    <row r="45" spans="1:11" s="343" customFormat="1" ht="81.75" customHeight="1">
      <c r="A45" s="244">
        <v>21010300</v>
      </c>
      <c r="B45" s="245" t="s">
        <v>98</v>
      </c>
      <c r="C45" s="341">
        <v>0</v>
      </c>
      <c r="D45" s="341">
        <v>0</v>
      </c>
      <c r="E45" s="341">
        <v>0.4</v>
      </c>
      <c r="F45" s="341">
        <v>0.4</v>
      </c>
      <c r="G45" s="341">
        <v>0.4</v>
      </c>
      <c r="H45" s="120">
        <f t="shared" si="0"/>
        <v>0</v>
      </c>
      <c r="I45" s="120">
        <f t="shared" si="1"/>
        <v>100</v>
      </c>
      <c r="J45" s="120">
        <f t="shared" si="2"/>
        <v>100</v>
      </c>
      <c r="K45" s="342">
        <f t="shared" si="3"/>
        <v>0.4</v>
      </c>
    </row>
    <row r="46" spans="1:11" s="343" customFormat="1" ht="20.25">
      <c r="A46" s="69">
        <v>21080000</v>
      </c>
      <c r="B46" s="70" t="s">
        <v>8</v>
      </c>
      <c r="C46" s="73">
        <v>36.9</v>
      </c>
      <c r="D46" s="73">
        <v>30.6</v>
      </c>
      <c r="E46" s="339">
        <v>58</v>
      </c>
      <c r="F46" s="339">
        <v>42.7</v>
      </c>
      <c r="G46" s="339">
        <v>66.8</v>
      </c>
      <c r="H46" s="326">
        <f t="shared" si="0"/>
        <v>24.099999999999994</v>
      </c>
      <c r="I46" s="326">
        <f t="shared" si="1"/>
        <v>115.17241379310343</v>
      </c>
      <c r="J46" s="326">
        <f t="shared" si="2"/>
        <v>156.44028103044494</v>
      </c>
      <c r="K46" s="342">
        <f t="shared" si="3"/>
        <v>29.9</v>
      </c>
    </row>
    <row r="47" spans="1:11" s="343" customFormat="1" ht="21.75" customHeight="1">
      <c r="A47" s="71" t="s">
        <v>189</v>
      </c>
      <c r="B47" s="70" t="s">
        <v>73</v>
      </c>
      <c r="C47" s="73">
        <v>21.6</v>
      </c>
      <c r="D47" s="73">
        <v>30.6</v>
      </c>
      <c r="E47" s="339">
        <v>51.2</v>
      </c>
      <c r="F47" s="339">
        <v>35.9</v>
      </c>
      <c r="G47" s="339">
        <v>60</v>
      </c>
      <c r="H47" s="326">
        <f t="shared" si="0"/>
        <v>24.1</v>
      </c>
      <c r="I47" s="326">
        <f t="shared" si="1"/>
        <v>117.1875</v>
      </c>
      <c r="J47" s="326">
        <f t="shared" si="2"/>
        <v>167.13091922005572</v>
      </c>
      <c r="K47" s="342">
        <f t="shared" si="3"/>
        <v>38.4</v>
      </c>
    </row>
    <row r="48" spans="1:11" s="343" customFormat="1" ht="61.5" customHeight="1" hidden="1">
      <c r="A48" s="71" t="s">
        <v>141</v>
      </c>
      <c r="B48" s="70" t="s">
        <v>142</v>
      </c>
      <c r="C48" s="73">
        <v>0</v>
      </c>
      <c r="D48" s="73"/>
      <c r="E48" s="339">
        <v>0</v>
      </c>
      <c r="F48" s="339"/>
      <c r="G48" s="339">
        <v>0</v>
      </c>
      <c r="H48" s="120">
        <f t="shared" si="0"/>
        <v>0</v>
      </c>
      <c r="I48" s="120">
        <f t="shared" si="1"/>
        <v>0</v>
      </c>
      <c r="J48" s="120">
        <f t="shared" si="2"/>
      </c>
      <c r="K48" s="342">
        <f t="shared" si="3"/>
        <v>0</v>
      </c>
    </row>
    <row r="49" spans="1:11" s="343" customFormat="1" ht="69.75" customHeight="1">
      <c r="A49" s="246" t="s">
        <v>141</v>
      </c>
      <c r="B49" s="254" t="s">
        <v>301</v>
      </c>
      <c r="C49" s="73">
        <v>15.3</v>
      </c>
      <c r="D49" s="73"/>
      <c r="E49" s="339">
        <v>6.8</v>
      </c>
      <c r="F49" s="339">
        <v>6.8</v>
      </c>
      <c r="G49" s="339">
        <v>6.8</v>
      </c>
      <c r="H49" s="120">
        <f t="shared" si="0"/>
        <v>0</v>
      </c>
      <c r="I49" s="120">
        <f t="shared" si="1"/>
        <v>100</v>
      </c>
      <c r="J49" s="120">
        <f t="shared" si="2"/>
        <v>100</v>
      </c>
      <c r="K49" s="342">
        <f t="shared" si="3"/>
        <v>-8.5</v>
      </c>
    </row>
    <row r="50" spans="1:11" s="343" customFormat="1" ht="40.5">
      <c r="A50" s="252">
        <v>22000000</v>
      </c>
      <c r="B50" s="68" t="s">
        <v>74</v>
      </c>
      <c r="C50" s="74">
        <f>C51+C55+C57</f>
        <v>225.70000000000002</v>
      </c>
      <c r="D50" s="74">
        <f>D51+D55+D57</f>
        <v>143.1</v>
      </c>
      <c r="E50" s="74">
        <f>E51+E55+E57</f>
        <v>515.3</v>
      </c>
      <c r="F50" s="74">
        <f>F51+F55+F57+F60</f>
        <v>451.49999999999994</v>
      </c>
      <c r="G50" s="74">
        <f>G51+G55+G57+G60</f>
        <v>596.4000000000001</v>
      </c>
      <c r="H50" s="120">
        <f t="shared" si="0"/>
        <v>144.90000000000015</v>
      </c>
      <c r="I50" s="120">
        <f t="shared" si="1"/>
        <v>115.73840481273048</v>
      </c>
      <c r="J50" s="120">
        <f t="shared" si="2"/>
        <v>132.093023255814</v>
      </c>
      <c r="K50" s="345">
        <f t="shared" si="3"/>
        <v>370.70000000000005</v>
      </c>
    </row>
    <row r="51" spans="1:11" s="343" customFormat="1" ht="27.75" customHeight="1">
      <c r="A51" s="244">
        <v>22010000</v>
      </c>
      <c r="B51" s="245" t="s">
        <v>391</v>
      </c>
      <c r="C51" s="73">
        <f>C52+C53+C54</f>
        <v>224.10000000000002</v>
      </c>
      <c r="D51" s="73">
        <f>D52+D53+D54</f>
        <v>141.6</v>
      </c>
      <c r="E51" s="73">
        <f>E52+E53+E54</f>
        <v>362.5</v>
      </c>
      <c r="F51" s="73">
        <f>F52+F53+F54</f>
        <v>286.4</v>
      </c>
      <c r="G51" s="73">
        <f>G52+G53+G54</f>
        <v>412.4</v>
      </c>
      <c r="H51" s="326">
        <f t="shared" si="0"/>
        <v>126</v>
      </c>
      <c r="I51" s="326">
        <f t="shared" si="1"/>
        <v>113.76551724137931</v>
      </c>
      <c r="J51" s="326">
        <f t="shared" si="2"/>
        <v>143.99441340782124</v>
      </c>
      <c r="K51" s="342">
        <f t="shared" si="3"/>
        <v>188.29999999999995</v>
      </c>
    </row>
    <row r="52" spans="1:11" s="343" customFormat="1" ht="63.75" customHeight="1">
      <c r="A52" s="244">
        <v>22010300</v>
      </c>
      <c r="B52" s="245" t="s">
        <v>111</v>
      </c>
      <c r="C52" s="73">
        <v>1</v>
      </c>
      <c r="D52" s="73">
        <v>0.1</v>
      </c>
      <c r="E52" s="339">
        <v>0.3</v>
      </c>
      <c r="F52" s="339">
        <v>0.2</v>
      </c>
      <c r="G52" s="339">
        <v>0.4</v>
      </c>
      <c r="H52" s="326">
        <f t="shared" si="0"/>
        <v>0.2</v>
      </c>
      <c r="I52" s="326">
        <f t="shared" si="1"/>
        <v>133.33333333333334</v>
      </c>
      <c r="J52" s="326">
        <f t="shared" si="2"/>
        <v>200</v>
      </c>
      <c r="K52" s="342">
        <f t="shared" si="3"/>
        <v>-0.6</v>
      </c>
    </row>
    <row r="53" spans="1:11" s="343" customFormat="1" ht="29.25" customHeight="1">
      <c r="A53" s="244">
        <v>22012500</v>
      </c>
      <c r="B53" s="245" t="s">
        <v>392</v>
      </c>
      <c r="C53" s="73">
        <v>157.8</v>
      </c>
      <c r="D53" s="73">
        <v>78</v>
      </c>
      <c r="E53" s="339">
        <v>284.5</v>
      </c>
      <c r="F53" s="339">
        <v>239.7</v>
      </c>
      <c r="G53" s="339">
        <v>351</v>
      </c>
      <c r="H53" s="326">
        <f t="shared" si="0"/>
        <v>111.30000000000001</v>
      </c>
      <c r="I53" s="326">
        <f t="shared" si="1"/>
        <v>123.3743409490334</v>
      </c>
      <c r="J53" s="326">
        <f t="shared" si="2"/>
        <v>146.43304130162704</v>
      </c>
      <c r="K53" s="342">
        <f t="shared" si="3"/>
        <v>193.2</v>
      </c>
    </row>
    <row r="54" spans="1:11" s="343" customFormat="1" ht="54" customHeight="1">
      <c r="A54" s="247">
        <v>22012600</v>
      </c>
      <c r="B54" s="254" t="s">
        <v>132</v>
      </c>
      <c r="C54" s="73">
        <v>65.3</v>
      </c>
      <c r="D54" s="73">
        <v>63.5</v>
      </c>
      <c r="E54" s="339">
        <v>77.7</v>
      </c>
      <c r="F54" s="339">
        <v>46.5</v>
      </c>
      <c r="G54" s="339">
        <v>61</v>
      </c>
      <c r="H54" s="326">
        <f t="shared" si="0"/>
        <v>14.5</v>
      </c>
      <c r="I54" s="326">
        <f t="shared" si="1"/>
        <v>78.5070785070785</v>
      </c>
      <c r="J54" s="326">
        <f t="shared" si="2"/>
        <v>131.18279569892474</v>
      </c>
      <c r="K54" s="342">
        <f t="shared" si="3"/>
        <v>-4.299999999999997</v>
      </c>
    </row>
    <row r="55" spans="1:11" s="343" customFormat="1" ht="60.75">
      <c r="A55" s="246" t="s">
        <v>99</v>
      </c>
      <c r="B55" s="245" t="s">
        <v>109</v>
      </c>
      <c r="C55" s="73">
        <v>0</v>
      </c>
      <c r="D55" s="73">
        <v>0</v>
      </c>
      <c r="E55" s="339">
        <v>150.4</v>
      </c>
      <c r="F55" s="339">
        <v>150.4</v>
      </c>
      <c r="G55" s="339">
        <v>177.1</v>
      </c>
      <c r="H55" s="326">
        <f t="shared" si="0"/>
        <v>26.69999999999999</v>
      </c>
      <c r="I55" s="326">
        <f t="shared" si="1"/>
        <v>117.75265957446808</v>
      </c>
      <c r="J55" s="326">
        <f t="shared" si="2"/>
        <v>117.75265957446808</v>
      </c>
      <c r="K55" s="342">
        <f t="shared" si="3"/>
        <v>177.1</v>
      </c>
    </row>
    <row r="56" spans="1:11" s="343" customFormat="1" ht="70.5" customHeight="1">
      <c r="A56" s="246" t="s">
        <v>100</v>
      </c>
      <c r="B56" s="245" t="s">
        <v>110</v>
      </c>
      <c r="C56" s="73">
        <v>0</v>
      </c>
      <c r="D56" s="73">
        <v>0</v>
      </c>
      <c r="E56" s="339">
        <v>150.4</v>
      </c>
      <c r="F56" s="339">
        <v>150.4</v>
      </c>
      <c r="G56" s="339">
        <v>177.1</v>
      </c>
      <c r="H56" s="326">
        <f t="shared" si="0"/>
        <v>26.69999999999999</v>
      </c>
      <c r="I56" s="326">
        <f t="shared" si="1"/>
        <v>117.75265957446808</v>
      </c>
      <c r="J56" s="326">
        <f t="shared" si="2"/>
        <v>117.75265957446808</v>
      </c>
      <c r="K56" s="342">
        <f t="shared" si="3"/>
        <v>177.1</v>
      </c>
    </row>
    <row r="57" spans="1:11" s="343" customFormat="1" ht="24.75" customHeight="1">
      <c r="A57" s="252">
        <v>22090000</v>
      </c>
      <c r="B57" s="253" t="s">
        <v>75</v>
      </c>
      <c r="C57" s="73">
        <f>C58+C59</f>
        <v>1.6</v>
      </c>
      <c r="D57" s="73">
        <f>D58+D59</f>
        <v>1.5</v>
      </c>
      <c r="E57" s="73">
        <f>E58+E59</f>
        <v>2.4</v>
      </c>
      <c r="F57" s="73">
        <f>F58+F59</f>
        <v>1.5</v>
      </c>
      <c r="G57" s="73">
        <f>G58+G59</f>
        <v>2.7</v>
      </c>
      <c r="H57" s="120">
        <f t="shared" si="0"/>
        <v>1.2000000000000002</v>
      </c>
      <c r="I57" s="120">
        <f t="shared" si="1"/>
        <v>112.50000000000003</v>
      </c>
      <c r="J57" s="120">
        <f t="shared" si="2"/>
        <v>180</v>
      </c>
      <c r="K57" s="345">
        <f t="shared" si="3"/>
        <v>1.1</v>
      </c>
    </row>
    <row r="58" spans="1:11" s="343" customFormat="1" ht="67.5" customHeight="1">
      <c r="A58" s="246" t="s">
        <v>101</v>
      </c>
      <c r="B58" s="70" t="s">
        <v>76</v>
      </c>
      <c r="C58" s="73">
        <v>0.4</v>
      </c>
      <c r="D58" s="73">
        <v>1.5</v>
      </c>
      <c r="E58" s="73">
        <v>1.5</v>
      </c>
      <c r="F58" s="73">
        <v>0.6</v>
      </c>
      <c r="G58" s="73">
        <v>1</v>
      </c>
      <c r="H58" s="326">
        <f t="shared" si="0"/>
        <v>0.4</v>
      </c>
      <c r="I58" s="326">
        <f t="shared" si="1"/>
        <v>66.66666666666666</v>
      </c>
      <c r="J58" s="326">
        <f t="shared" si="2"/>
        <v>166.66666666666669</v>
      </c>
      <c r="K58" s="342">
        <f t="shared" si="3"/>
        <v>0.6</v>
      </c>
    </row>
    <row r="59" spans="1:11" s="343" customFormat="1" ht="65.25" customHeight="1">
      <c r="A59" s="246" t="s">
        <v>102</v>
      </c>
      <c r="B59" s="245" t="s">
        <v>103</v>
      </c>
      <c r="C59" s="73">
        <v>1.2</v>
      </c>
      <c r="D59" s="73">
        <v>0</v>
      </c>
      <c r="E59" s="339">
        <v>0.9</v>
      </c>
      <c r="F59" s="339">
        <v>0.9</v>
      </c>
      <c r="G59" s="339">
        <v>1.7</v>
      </c>
      <c r="H59" s="326">
        <f t="shared" si="0"/>
        <v>0.7999999999999999</v>
      </c>
      <c r="I59" s="326">
        <f t="shared" si="1"/>
        <v>188.88888888888889</v>
      </c>
      <c r="J59" s="326">
        <f t="shared" si="2"/>
        <v>188.88888888888889</v>
      </c>
      <c r="K59" s="342">
        <f t="shared" si="3"/>
        <v>0.5</v>
      </c>
    </row>
    <row r="60" spans="1:11" s="347" customFormat="1" ht="118.5" customHeight="1">
      <c r="A60" s="255" t="s">
        <v>360</v>
      </c>
      <c r="B60" s="256" t="s">
        <v>361</v>
      </c>
      <c r="C60" s="74"/>
      <c r="D60" s="74">
        <v>30</v>
      </c>
      <c r="E60" s="344">
        <v>30</v>
      </c>
      <c r="F60" s="344">
        <v>13.2</v>
      </c>
      <c r="G60" s="344">
        <v>4.2</v>
      </c>
      <c r="H60" s="120">
        <f t="shared" si="0"/>
        <v>-9</v>
      </c>
      <c r="I60" s="120">
        <f t="shared" si="1"/>
        <v>14.000000000000002</v>
      </c>
      <c r="J60" s="120">
        <f t="shared" si="2"/>
        <v>31.818181818181824</v>
      </c>
      <c r="K60" s="345">
        <f t="shared" si="3"/>
        <v>4.2</v>
      </c>
    </row>
    <row r="61" spans="1:11" s="343" customFormat="1" ht="20.25">
      <c r="A61" s="252">
        <v>24000000</v>
      </c>
      <c r="B61" s="68" t="s">
        <v>77</v>
      </c>
      <c r="C61" s="74">
        <f>SUM(C62,C63)</f>
        <v>237.3</v>
      </c>
      <c r="D61" s="74">
        <f>SUM(D62,D63)</f>
        <v>5.5</v>
      </c>
      <c r="E61" s="344">
        <f>SUM(E62,E63)</f>
        <v>515.5</v>
      </c>
      <c r="F61" s="344">
        <f>SUM(F62,F63)</f>
        <v>513.5</v>
      </c>
      <c r="G61" s="344">
        <f>SUM(G62,G63)</f>
        <v>523.8</v>
      </c>
      <c r="H61" s="120">
        <f t="shared" si="0"/>
        <v>10.299999999999955</v>
      </c>
      <c r="I61" s="120">
        <f t="shared" si="1"/>
        <v>101.61008729388942</v>
      </c>
      <c r="J61" s="120">
        <f t="shared" si="2"/>
        <v>102.00584225900681</v>
      </c>
      <c r="K61" s="345">
        <f t="shared" si="3"/>
        <v>286.49999999999994</v>
      </c>
    </row>
    <row r="62" spans="1:11" s="343" customFormat="1" ht="35.25" customHeight="1">
      <c r="A62" s="246" t="s">
        <v>104</v>
      </c>
      <c r="B62" s="70" t="s">
        <v>8</v>
      </c>
      <c r="C62" s="73">
        <v>234.3</v>
      </c>
      <c r="D62" s="73">
        <v>5.5</v>
      </c>
      <c r="E62" s="339">
        <v>515.5</v>
      </c>
      <c r="F62" s="339">
        <v>513.5</v>
      </c>
      <c r="G62" s="339">
        <v>523.8</v>
      </c>
      <c r="H62" s="326">
        <f t="shared" si="0"/>
        <v>10.299999999999955</v>
      </c>
      <c r="I62" s="326">
        <f t="shared" si="1"/>
        <v>101.61008729388942</v>
      </c>
      <c r="J62" s="326">
        <f t="shared" si="2"/>
        <v>102.00584225900681</v>
      </c>
      <c r="K62" s="342">
        <f t="shared" si="3"/>
        <v>289.49999999999994</v>
      </c>
    </row>
    <row r="63" spans="1:11" s="343" customFormat="1" ht="123.75" customHeight="1">
      <c r="A63" s="257">
        <v>24062200</v>
      </c>
      <c r="B63" s="248" t="s">
        <v>160</v>
      </c>
      <c r="C63" s="73">
        <v>3</v>
      </c>
      <c r="D63" s="73">
        <v>0</v>
      </c>
      <c r="E63" s="339">
        <v>0</v>
      </c>
      <c r="F63" s="339">
        <v>0</v>
      </c>
      <c r="G63" s="339">
        <v>0</v>
      </c>
      <c r="H63" s="326">
        <f t="shared" si="0"/>
        <v>0</v>
      </c>
      <c r="I63" s="326">
        <f t="shared" si="1"/>
        <v>0</v>
      </c>
      <c r="J63" s="326">
        <f t="shared" si="2"/>
      </c>
      <c r="K63" s="342">
        <f t="shared" si="3"/>
        <v>-3</v>
      </c>
    </row>
    <row r="64" spans="1:11" s="182" customFormat="1" ht="20.25" hidden="1">
      <c r="A64" s="255" t="s">
        <v>105</v>
      </c>
      <c r="B64" s="68" t="s">
        <v>106</v>
      </c>
      <c r="C64" s="74">
        <f>SUM(C65)</f>
        <v>0</v>
      </c>
      <c r="D64" s="74"/>
      <c r="E64" s="74">
        <f>SUM(E65)</f>
        <v>0</v>
      </c>
      <c r="F64" s="74"/>
      <c r="G64" s="74">
        <f>SUM(G65)</f>
        <v>0</v>
      </c>
      <c r="H64" s="120">
        <f t="shared" si="0"/>
        <v>0</v>
      </c>
      <c r="I64" s="120">
        <f t="shared" si="1"/>
        <v>0</v>
      </c>
      <c r="J64" s="120">
        <f t="shared" si="2"/>
      </c>
      <c r="K64" s="342">
        <f t="shared" si="3"/>
        <v>0</v>
      </c>
    </row>
    <row r="65" spans="1:11" s="182" customFormat="1" ht="10.5" customHeight="1" hidden="1">
      <c r="A65" s="246" t="s">
        <v>164</v>
      </c>
      <c r="B65" s="248" t="s">
        <v>165</v>
      </c>
      <c r="C65" s="73">
        <v>0</v>
      </c>
      <c r="D65" s="73"/>
      <c r="E65" s="339">
        <v>0</v>
      </c>
      <c r="F65" s="339"/>
      <c r="G65" s="339">
        <v>0</v>
      </c>
      <c r="H65" s="120">
        <f t="shared" si="0"/>
        <v>0</v>
      </c>
      <c r="I65" s="120">
        <f t="shared" si="1"/>
        <v>0</v>
      </c>
      <c r="J65" s="120">
        <f t="shared" si="2"/>
      </c>
      <c r="K65" s="342">
        <f t="shared" si="3"/>
        <v>0</v>
      </c>
    </row>
    <row r="66" spans="1:11" s="184" customFormat="1" ht="26.25" customHeight="1">
      <c r="A66" s="258"/>
      <c r="B66" s="259" t="s">
        <v>53</v>
      </c>
      <c r="C66" s="75">
        <f>C7+C43+C64</f>
        <v>59492.50000000001</v>
      </c>
      <c r="D66" s="75">
        <f>D7+D43+D64</f>
        <v>134851.7</v>
      </c>
      <c r="E66" s="75">
        <f>E7+E43+E64</f>
        <v>149515.30000000002</v>
      </c>
      <c r="F66" s="75">
        <f>F7+F43+F64</f>
        <v>79156.40000000001</v>
      </c>
      <c r="G66" s="75">
        <f>G7+G43+G64</f>
        <v>87490.5</v>
      </c>
      <c r="H66" s="120">
        <f t="shared" si="0"/>
        <v>8334.099999999991</v>
      </c>
      <c r="I66" s="120">
        <f t="shared" si="1"/>
        <v>58.516084975918844</v>
      </c>
      <c r="J66" s="120">
        <f t="shared" si="2"/>
        <v>110.52864961013891</v>
      </c>
      <c r="K66" s="345">
        <f t="shared" si="3"/>
        <v>27997.999999999993</v>
      </c>
    </row>
    <row r="67" spans="1:11" s="184" customFormat="1" ht="26.25" customHeight="1">
      <c r="A67" s="260">
        <v>40000000</v>
      </c>
      <c r="B67" s="66" t="s">
        <v>52</v>
      </c>
      <c r="C67" s="348">
        <f>C68+C69+C86+C81</f>
        <v>40038.8</v>
      </c>
      <c r="D67" s="348">
        <f>D68+D69+D86+D81</f>
        <v>58997</v>
      </c>
      <c r="E67" s="348">
        <f>E68+E69+E86+E81</f>
        <v>59437.1</v>
      </c>
      <c r="F67" s="348">
        <f>F68+F69+F86+F81</f>
        <v>35261.5</v>
      </c>
      <c r="G67" s="348">
        <f>G68+G69+G86+G81</f>
        <v>35261.5</v>
      </c>
      <c r="H67" s="120">
        <f t="shared" si="0"/>
        <v>0</v>
      </c>
      <c r="I67" s="120">
        <f t="shared" si="1"/>
        <v>59.32574099341994</v>
      </c>
      <c r="J67" s="120">
        <f t="shared" si="2"/>
        <v>100</v>
      </c>
      <c r="K67" s="345">
        <f t="shared" si="3"/>
        <v>-4777.300000000003</v>
      </c>
    </row>
    <row r="68" spans="1:11" s="185" customFormat="1" ht="26.25" customHeight="1">
      <c r="A68" s="261">
        <v>41020100</v>
      </c>
      <c r="B68" s="262" t="s">
        <v>166</v>
      </c>
      <c r="C68" s="74">
        <v>4609.8</v>
      </c>
      <c r="D68" s="74">
        <v>10863.6</v>
      </c>
      <c r="E68" s="74">
        <v>10863.6</v>
      </c>
      <c r="F68" s="74">
        <v>5431.8</v>
      </c>
      <c r="G68" s="74">
        <v>5431.8</v>
      </c>
      <c r="H68" s="120">
        <f t="shared" si="0"/>
        <v>0</v>
      </c>
      <c r="I68" s="120">
        <f t="shared" si="1"/>
        <v>50</v>
      </c>
      <c r="J68" s="120">
        <f t="shared" si="2"/>
        <v>100</v>
      </c>
      <c r="K68" s="345">
        <f t="shared" si="3"/>
        <v>822</v>
      </c>
    </row>
    <row r="69" spans="1:11" s="182" customFormat="1" ht="20.25" customHeight="1">
      <c r="A69" s="263">
        <v>41030000</v>
      </c>
      <c r="B69" s="250" t="s">
        <v>153</v>
      </c>
      <c r="C69" s="340">
        <f>SUM(C70:C80)</f>
        <v>32394</v>
      </c>
      <c r="D69" s="340">
        <f>SUM(D70:D80)</f>
        <v>46994.6</v>
      </c>
      <c r="E69" s="340">
        <f>SUM(E70:E80)</f>
        <v>46994.6</v>
      </c>
      <c r="F69" s="340">
        <f>SUM(F70:F80)</f>
        <v>28820.7</v>
      </c>
      <c r="G69" s="340">
        <f>SUM(G70:G80)</f>
        <v>28820.7</v>
      </c>
      <c r="H69" s="120">
        <f t="shared" si="0"/>
        <v>0</v>
      </c>
      <c r="I69" s="120">
        <f t="shared" si="1"/>
        <v>61.32768445736318</v>
      </c>
      <c r="J69" s="120">
        <f t="shared" si="2"/>
        <v>100</v>
      </c>
      <c r="K69" s="345">
        <f t="shared" si="3"/>
        <v>-3573.2999999999993</v>
      </c>
    </row>
    <row r="70" spans="1:11" s="182" customFormat="1" ht="39" customHeight="1" hidden="1" thickBot="1">
      <c r="A70" s="257"/>
      <c r="B70" s="248"/>
      <c r="C70" s="341"/>
      <c r="D70" s="341"/>
      <c r="E70" s="341"/>
      <c r="F70" s="341"/>
      <c r="G70" s="341"/>
      <c r="H70" s="120">
        <f t="shared" si="0"/>
        <v>0</v>
      </c>
      <c r="I70" s="120">
        <f t="shared" si="1"/>
        <v>0</v>
      </c>
      <c r="J70" s="120">
        <f t="shared" si="2"/>
      </c>
      <c r="K70" s="342">
        <f t="shared" si="3"/>
        <v>0</v>
      </c>
    </row>
    <row r="71" spans="1:11" s="182" customFormat="1" ht="42" customHeight="1">
      <c r="A71" s="257">
        <v>41033900</v>
      </c>
      <c r="B71" s="248" t="s">
        <v>78</v>
      </c>
      <c r="C71" s="341">
        <v>32394</v>
      </c>
      <c r="D71" s="341">
        <v>46994.6</v>
      </c>
      <c r="E71" s="341">
        <v>46994.6</v>
      </c>
      <c r="F71" s="341">
        <v>28820.7</v>
      </c>
      <c r="G71" s="341">
        <v>28820.7</v>
      </c>
      <c r="H71" s="120">
        <f t="shared" si="0"/>
        <v>0</v>
      </c>
      <c r="I71" s="326">
        <f t="shared" si="1"/>
        <v>61.32768445736318</v>
      </c>
      <c r="J71" s="326">
        <f t="shared" si="2"/>
        <v>100</v>
      </c>
      <c r="K71" s="342">
        <f t="shared" si="3"/>
        <v>-3573.2999999999993</v>
      </c>
    </row>
    <row r="72" spans="1:11" s="182" customFormat="1" ht="20.25" customHeight="1" hidden="1" thickBot="1">
      <c r="A72" s="244">
        <v>41034200</v>
      </c>
      <c r="B72" s="248" t="s">
        <v>158</v>
      </c>
      <c r="C72" s="341">
        <v>0</v>
      </c>
      <c r="D72" s="341"/>
      <c r="E72" s="341">
        <v>0</v>
      </c>
      <c r="F72" s="341"/>
      <c r="G72" s="341">
        <v>0</v>
      </c>
      <c r="H72" s="120">
        <f t="shared" si="0"/>
        <v>0</v>
      </c>
      <c r="I72" s="326">
        <f t="shared" si="1"/>
        <v>0</v>
      </c>
      <c r="J72" s="326">
        <f t="shared" si="2"/>
      </c>
      <c r="K72" s="342">
        <f t="shared" si="3"/>
        <v>0</v>
      </c>
    </row>
    <row r="73" spans="1:11" s="182" customFormat="1" ht="19.5" customHeight="1" hidden="1" thickBot="1">
      <c r="A73" s="246"/>
      <c r="B73" s="70"/>
      <c r="C73" s="349"/>
      <c r="D73" s="349"/>
      <c r="E73" s="339"/>
      <c r="F73" s="339"/>
      <c r="G73" s="339"/>
      <c r="H73" s="120">
        <f t="shared" si="0"/>
        <v>0</v>
      </c>
      <c r="I73" s="326">
        <f t="shared" si="1"/>
        <v>0</v>
      </c>
      <c r="J73" s="326">
        <f t="shared" si="2"/>
      </c>
      <c r="K73" s="342">
        <f t="shared" si="3"/>
        <v>0</v>
      </c>
    </row>
    <row r="74" spans="1:11" s="182" customFormat="1" ht="23.25" customHeight="1" hidden="1">
      <c r="A74" s="263">
        <v>41040000</v>
      </c>
      <c r="B74" s="250" t="s">
        <v>159</v>
      </c>
      <c r="C74" s="340">
        <f>SUM(C75,C76)</f>
        <v>0</v>
      </c>
      <c r="D74" s="340"/>
      <c r="E74" s="340">
        <f>SUM(E75,E76)</f>
        <v>0</v>
      </c>
      <c r="F74" s="340"/>
      <c r="G74" s="340">
        <f>SUM(G75,G76)</f>
        <v>0</v>
      </c>
      <c r="H74" s="120">
        <f aca="true" t="shared" si="4" ref="H74:H80">G74-F74</f>
        <v>0</v>
      </c>
      <c r="I74" s="326">
        <f aca="true" t="shared" si="5" ref="I74:I80">IF(E74=0,0,G74/E74*100)</f>
        <v>0</v>
      </c>
      <c r="J74" s="326">
        <f aca="true" t="shared" si="6" ref="J74:J80">IF(F74=0,"",$G74/F74*100)</f>
      </c>
      <c r="K74" s="342">
        <f aca="true" t="shared" si="7" ref="K74:K80">G74-C74</f>
        <v>0</v>
      </c>
    </row>
    <row r="75" spans="1:11" s="182" customFormat="1" ht="18" customHeight="1" hidden="1">
      <c r="A75" s="263"/>
      <c r="B75" s="248"/>
      <c r="C75" s="341"/>
      <c r="D75" s="341"/>
      <c r="E75" s="341"/>
      <c r="F75" s="341"/>
      <c r="G75" s="341"/>
      <c r="H75" s="120">
        <f t="shared" si="4"/>
        <v>0</v>
      </c>
      <c r="I75" s="326">
        <f t="shared" si="5"/>
        <v>0</v>
      </c>
      <c r="J75" s="326">
        <f t="shared" si="6"/>
      </c>
      <c r="K75" s="342">
        <f t="shared" si="7"/>
        <v>0</v>
      </c>
    </row>
    <row r="76" spans="1:11" s="182" customFormat="1" ht="30.75" customHeight="1" hidden="1">
      <c r="A76" s="257"/>
      <c r="B76" s="248"/>
      <c r="C76" s="349"/>
      <c r="D76" s="349"/>
      <c r="E76" s="339"/>
      <c r="F76" s="339"/>
      <c r="G76" s="339"/>
      <c r="H76" s="120">
        <f t="shared" si="4"/>
        <v>0</v>
      </c>
      <c r="I76" s="326">
        <f t="shared" si="5"/>
        <v>0</v>
      </c>
      <c r="J76" s="326">
        <f t="shared" si="6"/>
      </c>
      <c r="K76" s="342">
        <f t="shared" si="7"/>
        <v>0</v>
      </c>
    </row>
    <row r="77" spans="1:11" s="182" customFormat="1" ht="54.75" customHeight="1" hidden="1">
      <c r="A77" s="257">
        <v>41034500</v>
      </c>
      <c r="B77" s="264" t="s">
        <v>302</v>
      </c>
      <c r="C77" s="349">
        <v>0</v>
      </c>
      <c r="D77" s="349"/>
      <c r="E77" s="339">
        <v>0</v>
      </c>
      <c r="F77" s="339"/>
      <c r="G77" s="339">
        <v>0</v>
      </c>
      <c r="H77" s="120">
        <f t="shared" si="4"/>
        <v>0</v>
      </c>
      <c r="I77" s="326">
        <f t="shared" si="5"/>
        <v>0</v>
      </c>
      <c r="J77" s="326">
        <f t="shared" si="6"/>
      </c>
      <c r="K77" s="342">
        <f t="shared" si="7"/>
        <v>0</v>
      </c>
    </row>
    <row r="78" spans="1:11" s="182" customFormat="1" ht="53.25" customHeight="1" hidden="1">
      <c r="A78" s="257">
        <v>41035500</v>
      </c>
      <c r="B78" s="264" t="s">
        <v>303</v>
      </c>
      <c r="C78" s="349">
        <v>0</v>
      </c>
      <c r="D78" s="349"/>
      <c r="E78" s="339">
        <v>0</v>
      </c>
      <c r="F78" s="339"/>
      <c r="G78" s="339">
        <v>0</v>
      </c>
      <c r="H78" s="120">
        <f t="shared" si="4"/>
        <v>0</v>
      </c>
      <c r="I78" s="326">
        <f t="shared" si="5"/>
        <v>0</v>
      </c>
      <c r="J78" s="326">
        <f t="shared" si="6"/>
      </c>
      <c r="K78" s="342">
        <f t="shared" si="7"/>
        <v>0</v>
      </c>
    </row>
    <row r="79" spans="1:11" s="182" customFormat="1" ht="81" customHeight="1" hidden="1">
      <c r="A79" s="257">
        <v>41034500</v>
      </c>
      <c r="B79" s="248" t="s">
        <v>302</v>
      </c>
      <c r="C79" s="349">
        <v>0</v>
      </c>
      <c r="D79" s="349"/>
      <c r="E79" s="339"/>
      <c r="F79" s="339"/>
      <c r="G79" s="339"/>
      <c r="H79" s="120">
        <f t="shared" si="4"/>
        <v>0</v>
      </c>
      <c r="I79" s="326">
        <f t="shared" si="5"/>
        <v>0</v>
      </c>
      <c r="J79" s="326">
        <f t="shared" si="6"/>
      </c>
      <c r="K79" s="342">
        <f t="shared" si="7"/>
        <v>0</v>
      </c>
    </row>
    <row r="80" spans="1:11" s="182" customFormat="1" ht="90.75" customHeight="1" hidden="1">
      <c r="A80" s="257">
        <v>41035500</v>
      </c>
      <c r="B80" s="248" t="s">
        <v>303</v>
      </c>
      <c r="C80" s="349">
        <v>0</v>
      </c>
      <c r="D80" s="349"/>
      <c r="E80" s="339"/>
      <c r="F80" s="339"/>
      <c r="G80" s="339"/>
      <c r="H80" s="120">
        <f t="shared" si="4"/>
        <v>0</v>
      </c>
      <c r="I80" s="326">
        <f t="shared" si="5"/>
        <v>0</v>
      </c>
      <c r="J80" s="326">
        <f t="shared" si="6"/>
      </c>
      <c r="K80" s="342">
        <f t="shared" si="7"/>
        <v>0</v>
      </c>
    </row>
    <row r="81" spans="1:11" s="182" customFormat="1" ht="39.75" customHeight="1">
      <c r="A81" s="263">
        <v>41040000</v>
      </c>
      <c r="B81" s="250" t="s">
        <v>170</v>
      </c>
      <c r="C81" s="350">
        <v>2220</v>
      </c>
      <c r="D81" s="350">
        <f>D83+D85</f>
        <v>0</v>
      </c>
      <c r="E81" s="350">
        <f>E83+E85+E84</f>
        <v>0</v>
      </c>
      <c r="F81" s="350">
        <f>F83+F85+F84</f>
        <v>0</v>
      </c>
      <c r="G81" s="350">
        <f>G83+G85+G84</f>
        <v>0</v>
      </c>
      <c r="H81" s="120">
        <f aca="true" t="shared" si="8" ref="H81:H153">G81-F81</f>
        <v>0</v>
      </c>
      <c r="I81" s="120">
        <f>IF(E81=0,0,G81/E81*100)</f>
        <v>0</v>
      </c>
      <c r="J81" s="120">
        <f aca="true" t="shared" si="9" ref="J81:J105">IF(F81=0,"",$G81/F81*100)</f>
      </c>
      <c r="K81" s="345">
        <f aca="true" t="shared" si="10" ref="K81:K103">G81-C81</f>
        <v>-2220</v>
      </c>
    </row>
    <row r="82" spans="1:11" s="182" customFormat="1" ht="101.25" hidden="1">
      <c r="A82" s="257">
        <v>41040200</v>
      </c>
      <c r="B82" s="248" t="s">
        <v>171</v>
      </c>
      <c r="C82" s="349">
        <v>0</v>
      </c>
      <c r="D82" s="349"/>
      <c r="E82" s="339">
        <v>0</v>
      </c>
      <c r="F82" s="339"/>
      <c r="G82" s="339">
        <v>0</v>
      </c>
      <c r="H82" s="120">
        <f t="shared" si="8"/>
        <v>0</v>
      </c>
      <c r="I82" s="120">
        <f>IF(E82=0,0,G82/E82*100)</f>
        <v>0</v>
      </c>
      <c r="J82" s="120">
        <f t="shared" si="9"/>
      </c>
      <c r="K82" s="345">
        <f t="shared" si="10"/>
        <v>0</v>
      </c>
    </row>
    <row r="83" spans="1:11" s="182" customFormat="1" ht="101.25" customHeight="1" hidden="1">
      <c r="A83" s="257">
        <v>41040200</v>
      </c>
      <c r="B83" s="248" t="s">
        <v>171</v>
      </c>
      <c r="C83" s="349">
        <v>0</v>
      </c>
      <c r="D83" s="349"/>
      <c r="E83" s="339"/>
      <c r="F83" s="339"/>
      <c r="G83" s="339"/>
      <c r="H83" s="120"/>
      <c r="I83" s="120">
        <f>IF(E83=0,0,G83/E83*100)</f>
        <v>0</v>
      </c>
      <c r="J83" s="120">
        <f t="shared" si="9"/>
      </c>
      <c r="K83" s="345">
        <f t="shared" si="10"/>
        <v>0</v>
      </c>
    </row>
    <row r="84" spans="1:11" s="182" customFormat="1" ht="28.5" customHeight="1" hidden="1">
      <c r="A84" s="257">
        <v>41040400</v>
      </c>
      <c r="B84" s="254" t="s">
        <v>395</v>
      </c>
      <c r="C84" s="349"/>
      <c r="D84" s="349"/>
      <c r="E84" s="339">
        <v>0</v>
      </c>
      <c r="F84" s="339">
        <v>0</v>
      </c>
      <c r="G84" s="339">
        <v>0</v>
      </c>
      <c r="H84" s="120"/>
      <c r="I84" s="120"/>
      <c r="J84" s="120"/>
      <c r="K84" s="345"/>
    </row>
    <row r="85" spans="1:11" s="182" customFormat="1" ht="166.5" customHeight="1">
      <c r="A85" s="265">
        <v>41040500</v>
      </c>
      <c r="B85" s="248" t="s">
        <v>423</v>
      </c>
      <c r="C85" s="349">
        <v>2220</v>
      </c>
      <c r="D85" s="349">
        <v>0</v>
      </c>
      <c r="E85" s="339">
        <v>0</v>
      </c>
      <c r="F85" s="339">
        <v>0</v>
      </c>
      <c r="G85" s="339">
        <v>0</v>
      </c>
      <c r="H85" s="326">
        <f t="shared" si="8"/>
        <v>0</v>
      </c>
      <c r="I85" s="326">
        <f aca="true" t="shared" si="11" ref="I85:I103">IF(E85=0,0,G85/E85*100)</f>
        <v>0</v>
      </c>
      <c r="J85" s="326">
        <f t="shared" si="9"/>
      </c>
      <c r="K85" s="351">
        <f t="shared" si="10"/>
        <v>-2220</v>
      </c>
    </row>
    <row r="86" spans="1:11" s="182" customFormat="1" ht="39" customHeight="1">
      <c r="A86" s="263">
        <v>41050000</v>
      </c>
      <c r="B86" s="250" t="s">
        <v>154</v>
      </c>
      <c r="C86" s="350">
        <f>SUM(C87:C101)</f>
        <v>814.9999999999999</v>
      </c>
      <c r="D86" s="350">
        <f>SUM(D87:D101)</f>
        <v>1138.8</v>
      </c>
      <c r="E86" s="350">
        <f>SUM(E87:E102)</f>
        <v>1578.8999999999999</v>
      </c>
      <c r="F86" s="350">
        <f>SUM(F87:F102)</f>
        <v>1009</v>
      </c>
      <c r="G86" s="350">
        <f>SUM(G87:G102)</f>
        <v>1009</v>
      </c>
      <c r="H86" s="120">
        <f t="shared" si="8"/>
        <v>0</v>
      </c>
      <c r="I86" s="120">
        <f t="shared" si="11"/>
        <v>63.90525049084806</v>
      </c>
      <c r="J86" s="120">
        <f t="shared" si="9"/>
        <v>100</v>
      </c>
      <c r="K86" s="345">
        <f t="shared" si="10"/>
        <v>194.0000000000001</v>
      </c>
    </row>
    <row r="87" spans="1:11" s="182" customFormat="1" ht="25.5" customHeight="1" hidden="1">
      <c r="A87" s="257"/>
      <c r="B87" s="266"/>
      <c r="C87" s="349"/>
      <c r="D87" s="349"/>
      <c r="E87" s="339"/>
      <c r="F87" s="339"/>
      <c r="G87" s="339"/>
      <c r="H87" s="120">
        <f t="shared" si="8"/>
        <v>0</v>
      </c>
      <c r="I87" s="120">
        <f t="shared" si="11"/>
        <v>0</v>
      </c>
      <c r="J87" s="120">
        <f t="shared" si="9"/>
      </c>
      <c r="K87" s="342">
        <f t="shared" si="10"/>
        <v>0</v>
      </c>
    </row>
    <row r="88" spans="1:11" s="182" customFormat="1" ht="21.75" customHeight="1" hidden="1">
      <c r="A88" s="257"/>
      <c r="B88" s="248"/>
      <c r="C88" s="349"/>
      <c r="D88" s="349"/>
      <c r="E88" s="339"/>
      <c r="F88" s="339"/>
      <c r="G88" s="339"/>
      <c r="H88" s="120">
        <f t="shared" si="8"/>
        <v>0</v>
      </c>
      <c r="I88" s="120">
        <f t="shared" si="11"/>
        <v>0</v>
      </c>
      <c r="J88" s="120">
        <f t="shared" si="9"/>
      </c>
      <c r="K88" s="342">
        <f t="shared" si="10"/>
        <v>0</v>
      </c>
    </row>
    <row r="89" spans="1:11" s="182" customFormat="1" ht="29.25" customHeight="1" hidden="1">
      <c r="A89" s="257"/>
      <c r="B89" s="248"/>
      <c r="C89" s="349"/>
      <c r="D89" s="349"/>
      <c r="E89" s="339"/>
      <c r="F89" s="339"/>
      <c r="G89" s="339"/>
      <c r="H89" s="120">
        <f t="shared" si="8"/>
        <v>0</v>
      </c>
      <c r="I89" s="120">
        <f t="shared" si="11"/>
        <v>0</v>
      </c>
      <c r="J89" s="120">
        <f t="shared" si="9"/>
      </c>
      <c r="K89" s="342">
        <f t="shared" si="10"/>
        <v>0</v>
      </c>
    </row>
    <row r="90" spans="1:11" s="182" customFormat="1" ht="18" customHeight="1" hidden="1">
      <c r="A90" s="257"/>
      <c r="B90" s="267"/>
      <c r="C90" s="352"/>
      <c r="D90" s="352"/>
      <c r="E90" s="339"/>
      <c r="F90" s="339"/>
      <c r="G90" s="339"/>
      <c r="H90" s="120">
        <f t="shared" si="8"/>
        <v>0</v>
      </c>
      <c r="I90" s="120">
        <f t="shared" si="11"/>
        <v>0</v>
      </c>
      <c r="J90" s="120">
        <f t="shared" si="9"/>
      </c>
      <c r="K90" s="342">
        <f t="shared" si="10"/>
        <v>0</v>
      </c>
    </row>
    <row r="91" spans="1:11" s="182" customFormat="1" ht="27.75" customHeight="1" hidden="1">
      <c r="A91" s="247"/>
      <c r="B91" s="248"/>
      <c r="C91" s="352"/>
      <c r="D91" s="352"/>
      <c r="E91" s="339"/>
      <c r="F91" s="339"/>
      <c r="G91" s="339"/>
      <c r="H91" s="120">
        <f t="shared" si="8"/>
        <v>0</v>
      </c>
      <c r="I91" s="120">
        <f t="shared" si="11"/>
        <v>0</v>
      </c>
      <c r="J91" s="120">
        <f t="shared" si="9"/>
      </c>
      <c r="K91" s="342">
        <f t="shared" si="10"/>
        <v>0</v>
      </c>
    </row>
    <row r="92" spans="1:11" s="182" customFormat="1" ht="35.25" customHeight="1" hidden="1">
      <c r="A92" s="257"/>
      <c r="B92" s="248"/>
      <c r="C92" s="341"/>
      <c r="D92" s="341"/>
      <c r="E92" s="339"/>
      <c r="F92" s="339"/>
      <c r="G92" s="339"/>
      <c r="H92" s="120">
        <f t="shared" si="8"/>
        <v>0</v>
      </c>
      <c r="I92" s="120">
        <f t="shared" si="11"/>
        <v>0</v>
      </c>
      <c r="J92" s="120">
        <f t="shared" si="9"/>
      </c>
      <c r="K92" s="342">
        <f t="shared" si="10"/>
        <v>0</v>
      </c>
    </row>
    <row r="93" spans="1:11" s="182" customFormat="1" ht="62.25" customHeight="1">
      <c r="A93" s="257">
        <v>41051000</v>
      </c>
      <c r="B93" s="268" t="s">
        <v>190</v>
      </c>
      <c r="C93" s="341">
        <v>693.3</v>
      </c>
      <c r="D93" s="341">
        <v>1099.6</v>
      </c>
      <c r="E93" s="339">
        <v>1099.6</v>
      </c>
      <c r="F93" s="339">
        <v>673.1</v>
      </c>
      <c r="G93" s="339">
        <v>673.1</v>
      </c>
      <c r="H93" s="326">
        <f t="shared" si="8"/>
        <v>0</v>
      </c>
      <c r="I93" s="326">
        <f t="shared" si="11"/>
        <v>61.21316842488178</v>
      </c>
      <c r="J93" s="326">
        <f t="shared" si="9"/>
        <v>100</v>
      </c>
      <c r="K93" s="342">
        <f t="shared" si="10"/>
        <v>-20.199999999999932</v>
      </c>
    </row>
    <row r="94" spans="1:13" s="182" customFormat="1" ht="84.75" customHeight="1">
      <c r="A94" s="257">
        <v>41051200</v>
      </c>
      <c r="B94" s="268" t="s">
        <v>155</v>
      </c>
      <c r="C94" s="341">
        <v>103.3</v>
      </c>
      <c r="D94" s="341">
        <v>0</v>
      </c>
      <c r="E94" s="339">
        <v>156</v>
      </c>
      <c r="F94" s="339">
        <v>78</v>
      </c>
      <c r="G94" s="339">
        <v>78</v>
      </c>
      <c r="H94" s="326">
        <f t="shared" si="8"/>
        <v>0</v>
      </c>
      <c r="I94" s="326">
        <f t="shared" si="11"/>
        <v>50</v>
      </c>
      <c r="J94" s="326">
        <f t="shared" si="9"/>
        <v>100</v>
      </c>
      <c r="K94" s="342">
        <f t="shared" si="10"/>
        <v>-25.299999999999997</v>
      </c>
      <c r="M94" s="183"/>
    </row>
    <row r="95" spans="1:13" s="182" customFormat="1" ht="81.75" customHeight="1" hidden="1">
      <c r="A95" s="257">
        <v>41051400</v>
      </c>
      <c r="B95" s="268" t="s">
        <v>168</v>
      </c>
      <c r="C95" s="341">
        <v>0</v>
      </c>
      <c r="D95" s="341"/>
      <c r="E95" s="339">
        <v>0</v>
      </c>
      <c r="F95" s="339"/>
      <c r="G95" s="339">
        <v>0</v>
      </c>
      <c r="H95" s="326">
        <f t="shared" si="8"/>
        <v>0</v>
      </c>
      <c r="I95" s="326">
        <f t="shared" si="11"/>
        <v>0</v>
      </c>
      <c r="J95" s="326">
        <f t="shared" si="9"/>
      </c>
      <c r="K95" s="342">
        <f t="shared" si="10"/>
        <v>0</v>
      </c>
      <c r="M95" s="183"/>
    </row>
    <row r="96" spans="1:13" s="182" customFormat="1" ht="61.5" customHeight="1" hidden="1">
      <c r="A96" s="257">
        <v>41051500</v>
      </c>
      <c r="B96" s="268" t="s">
        <v>167</v>
      </c>
      <c r="C96" s="341">
        <v>0</v>
      </c>
      <c r="D96" s="341"/>
      <c r="E96" s="339">
        <v>0</v>
      </c>
      <c r="F96" s="339"/>
      <c r="G96" s="339">
        <v>0</v>
      </c>
      <c r="H96" s="326">
        <f t="shared" si="8"/>
        <v>0</v>
      </c>
      <c r="I96" s="326">
        <f t="shared" si="11"/>
        <v>0</v>
      </c>
      <c r="J96" s="326">
        <f t="shared" si="9"/>
      </c>
      <c r="K96" s="342">
        <f t="shared" si="10"/>
        <v>0</v>
      </c>
      <c r="M96" s="183"/>
    </row>
    <row r="97" spans="1:13" s="182" customFormat="1" ht="11.25" customHeight="1" hidden="1">
      <c r="A97" s="247">
        <v>41053000</v>
      </c>
      <c r="B97" s="268" t="s">
        <v>172</v>
      </c>
      <c r="C97" s="341">
        <v>0</v>
      </c>
      <c r="D97" s="341"/>
      <c r="E97" s="339">
        <v>0</v>
      </c>
      <c r="F97" s="339"/>
      <c r="G97" s="339">
        <v>0</v>
      </c>
      <c r="H97" s="326">
        <f t="shared" si="8"/>
        <v>0</v>
      </c>
      <c r="I97" s="326">
        <f t="shared" si="11"/>
        <v>0</v>
      </c>
      <c r="J97" s="326">
        <f t="shared" si="9"/>
      </c>
      <c r="K97" s="342">
        <f t="shared" si="10"/>
        <v>0</v>
      </c>
      <c r="M97" s="183"/>
    </row>
    <row r="98" spans="1:13" s="182" customFormat="1" ht="83.25" customHeight="1">
      <c r="A98" s="247">
        <v>41051400</v>
      </c>
      <c r="B98" s="268" t="s">
        <v>168</v>
      </c>
      <c r="C98" s="341">
        <v>0</v>
      </c>
      <c r="D98" s="341"/>
      <c r="E98" s="339"/>
      <c r="F98" s="339"/>
      <c r="G98" s="339"/>
      <c r="H98" s="326">
        <f t="shared" si="8"/>
        <v>0</v>
      </c>
      <c r="I98" s="326">
        <f t="shared" si="11"/>
        <v>0</v>
      </c>
      <c r="J98" s="326">
        <f t="shared" si="9"/>
      </c>
      <c r="K98" s="342">
        <f t="shared" si="10"/>
        <v>0</v>
      </c>
      <c r="M98" s="183"/>
    </row>
    <row r="99" spans="1:11" s="182" customFormat="1" ht="27" customHeight="1">
      <c r="A99" s="257">
        <v>41053900</v>
      </c>
      <c r="B99" s="268" t="s">
        <v>144</v>
      </c>
      <c r="C99" s="341">
        <v>18.4</v>
      </c>
      <c r="D99" s="341">
        <v>39.2</v>
      </c>
      <c r="E99" s="339">
        <v>246.2</v>
      </c>
      <c r="F99" s="339">
        <v>225.7</v>
      </c>
      <c r="G99" s="339">
        <v>225.7</v>
      </c>
      <c r="H99" s="326">
        <f t="shared" si="8"/>
        <v>0</v>
      </c>
      <c r="I99" s="326">
        <f t="shared" si="11"/>
        <v>91.67343623070674</v>
      </c>
      <c r="J99" s="326">
        <f t="shared" si="9"/>
        <v>100</v>
      </c>
      <c r="K99" s="342">
        <f t="shared" si="10"/>
        <v>207.29999999999998</v>
      </c>
    </row>
    <row r="100" spans="1:11" s="182" customFormat="1" ht="83.25" customHeight="1">
      <c r="A100" s="257">
        <v>41055000</v>
      </c>
      <c r="B100" s="268" t="s">
        <v>169</v>
      </c>
      <c r="C100" s="341"/>
      <c r="D100" s="341"/>
      <c r="E100" s="339"/>
      <c r="F100" s="339"/>
      <c r="G100" s="339"/>
      <c r="H100" s="326"/>
      <c r="I100" s="326"/>
      <c r="J100" s="326"/>
      <c r="K100" s="342"/>
    </row>
    <row r="101" spans="1:11" s="182" customFormat="1" ht="105" customHeight="1">
      <c r="A101" s="257">
        <v>41057700</v>
      </c>
      <c r="B101" s="268" t="s">
        <v>416</v>
      </c>
      <c r="C101" s="341">
        <v>0</v>
      </c>
      <c r="D101" s="341"/>
      <c r="E101" s="339">
        <v>77.1</v>
      </c>
      <c r="F101" s="339">
        <v>32.2</v>
      </c>
      <c r="G101" s="339">
        <v>32.2</v>
      </c>
      <c r="H101" s="120">
        <f t="shared" si="8"/>
        <v>0</v>
      </c>
      <c r="I101" s="120">
        <f t="shared" si="11"/>
        <v>41.763942931258114</v>
      </c>
      <c r="J101" s="120">
        <f t="shared" si="9"/>
        <v>100</v>
      </c>
      <c r="K101" s="342">
        <f t="shared" si="10"/>
        <v>32.2</v>
      </c>
    </row>
    <row r="102" spans="1:11" s="182" customFormat="1" ht="126" customHeight="1" hidden="1">
      <c r="A102" s="257">
        <v>41058800</v>
      </c>
      <c r="B102" s="268" t="s">
        <v>396</v>
      </c>
      <c r="C102" s="341"/>
      <c r="D102" s="341"/>
      <c r="E102" s="339">
        <v>0</v>
      </c>
      <c r="F102" s="339">
        <v>0</v>
      </c>
      <c r="G102" s="339">
        <v>0</v>
      </c>
      <c r="H102" s="120">
        <f t="shared" si="8"/>
        <v>0</v>
      </c>
      <c r="I102" s="120">
        <f t="shared" si="11"/>
        <v>0</v>
      </c>
      <c r="J102" s="120">
        <f t="shared" si="9"/>
      </c>
      <c r="K102" s="342"/>
    </row>
    <row r="103" spans="1:11" s="186" customFormat="1" ht="33" customHeight="1">
      <c r="A103" s="269"/>
      <c r="B103" s="270" t="s">
        <v>11</v>
      </c>
      <c r="C103" s="353">
        <f>C66+C68+C69+C81+C86</f>
        <v>99531.30000000002</v>
      </c>
      <c r="D103" s="353">
        <f>D66+D68+D69+D81+D86</f>
        <v>193848.7</v>
      </c>
      <c r="E103" s="353">
        <f>E66+E68+E69+E81+E86</f>
        <v>208952.40000000002</v>
      </c>
      <c r="F103" s="353">
        <f>F66+F68+F69+F81+F86</f>
        <v>114417.90000000001</v>
      </c>
      <c r="G103" s="353">
        <f>G66+G68+G69+G81+G86</f>
        <v>122752</v>
      </c>
      <c r="H103" s="120">
        <f t="shared" si="8"/>
        <v>8334.099999999991</v>
      </c>
      <c r="I103" s="120">
        <f t="shared" si="11"/>
        <v>58.746393915552055</v>
      </c>
      <c r="J103" s="120">
        <f t="shared" si="9"/>
        <v>107.28391274442197</v>
      </c>
      <c r="K103" s="345">
        <f t="shared" si="10"/>
        <v>23220.699999999983</v>
      </c>
    </row>
    <row r="104" spans="1:11" s="187" customFormat="1" ht="27" customHeight="1">
      <c r="A104" s="271"/>
      <c r="B104" s="76" t="s">
        <v>22</v>
      </c>
      <c r="C104" s="354"/>
      <c r="D104" s="354"/>
      <c r="E104" s="354" t="s">
        <v>16</v>
      </c>
      <c r="F104" s="354"/>
      <c r="G104" s="354"/>
      <c r="H104" s="130">
        <f t="shared" si="8"/>
        <v>0</v>
      </c>
      <c r="I104" s="355"/>
      <c r="J104" s="130">
        <f t="shared" si="9"/>
      </c>
      <c r="K104" s="356"/>
    </row>
    <row r="105" spans="1:11" s="188" customFormat="1" ht="20.25" customHeight="1">
      <c r="A105" s="272" t="s">
        <v>133</v>
      </c>
      <c r="B105" s="273" t="s">
        <v>24</v>
      </c>
      <c r="C105" s="61">
        <f>C106+C107+C108+C109</f>
        <v>15472.199999999999</v>
      </c>
      <c r="D105" s="61">
        <f>D106+D107+D108+D109</f>
        <v>35500.4</v>
      </c>
      <c r="E105" s="61">
        <f>E106+E107+E108+E109</f>
        <v>35872.4</v>
      </c>
      <c r="F105" s="61">
        <f>F106+F107+F108+F109</f>
        <v>22685.5</v>
      </c>
      <c r="G105" s="61">
        <f>G106+G107+G108+G109</f>
        <v>18855.9</v>
      </c>
      <c r="H105" s="120">
        <f t="shared" si="8"/>
        <v>-3829.5999999999985</v>
      </c>
      <c r="I105" s="328">
        <f>G105/E105</f>
        <v>0.5256380950257022</v>
      </c>
      <c r="J105" s="120">
        <f t="shared" si="9"/>
        <v>83.11873222983846</v>
      </c>
      <c r="K105" s="329">
        <f>G105-C105</f>
        <v>3383.7000000000025</v>
      </c>
    </row>
    <row r="106" spans="1:11" s="192" customFormat="1" ht="104.25" customHeight="1">
      <c r="A106" s="274" t="s">
        <v>192</v>
      </c>
      <c r="B106" s="137" t="s">
        <v>193</v>
      </c>
      <c r="C106" s="311">
        <v>11268.3</v>
      </c>
      <c r="D106" s="319">
        <v>26614</v>
      </c>
      <c r="E106" s="319">
        <v>26719</v>
      </c>
      <c r="F106" s="319">
        <v>17072.1</v>
      </c>
      <c r="G106" s="312">
        <v>14460.7</v>
      </c>
      <c r="H106" s="326">
        <f t="shared" si="8"/>
        <v>-2611.399999999998</v>
      </c>
      <c r="I106" s="327">
        <f>G106/E106</f>
        <v>0.541214117294809</v>
      </c>
      <c r="J106" s="327">
        <f>G106/F106</f>
        <v>0.847036978461935</v>
      </c>
      <c r="K106" s="322">
        <f aca="true" t="shared" si="12" ref="K106:K182">G106-C106</f>
        <v>3192.4000000000015</v>
      </c>
    </row>
    <row r="107" spans="1:11" s="192" customFormat="1" ht="67.5" customHeight="1">
      <c r="A107" s="274" t="s">
        <v>194</v>
      </c>
      <c r="B107" s="137" t="s">
        <v>195</v>
      </c>
      <c r="C107" s="312">
        <v>4063.3</v>
      </c>
      <c r="D107" s="319">
        <v>8431.4</v>
      </c>
      <c r="E107" s="319">
        <v>8558.4</v>
      </c>
      <c r="F107" s="319">
        <v>5146.7</v>
      </c>
      <c r="G107" s="312">
        <v>4156.8</v>
      </c>
      <c r="H107" s="326">
        <f t="shared" si="8"/>
        <v>-989.8999999999996</v>
      </c>
      <c r="I107" s="327">
        <f aca="true" t="shared" si="13" ref="I107:I183">G107/E107</f>
        <v>0.4856982613572631</v>
      </c>
      <c r="J107" s="327">
        <f aca="true" t="shared" si="14" ref="J107:J183">G107/F107</f>
        <v>0.8076631628033498</v>
      </c>
      <c r="K107" s="322">
        <f t="shared" si="12"/>
        <v>93.5</v>
      </c>
    </row>
    <row r="108" spans="1:11" s="192" customFormat="1" ht="31.5" customHeight="1">
      <c r="A108" s="274" t="s">
        <v>196</v>
      </c>
      <c r="B108" s="137" t="s">
        <v>197</v>
      </c>
      <c r="C108" s="312">
        <v>140.6</v>
      </c>
      <c r="D108" s="312">
        <v>455</v>
      </c>
      <c r="E108" s="312">
        <v>595</v>
      </c>
      <c r="F108" s="312">
        <v>466.7</v>
      </c>
      <c r="G108" s="312">
        <v>238.4</v>
      </c>
      <c r="H108" s="326">
        <f t="shared" si="8"/>
        <v>-228.29999999999998</v>
      </c>
      <c r="I108" s="327">
        <f t="shared" si="13"/>
        <v>0.400672268907563</v>
      </c>
      <c r="J108" s="327">
        <f t="shared" si="14"/>
        <v>0.5108206556674524</v>
      </c>
      <c r="K108" s="322">
        <f t="shared" si="12"/>
        <v>97.80000000000001</v>
      </c>
    </row>
    <row r="109" spans="1:11" s="192" customFormat="1" ht="86.25" customHeight="1" hidden="1">
      <c r="A109" s="274" t="s">
        <v>198</v>
      </c>
      <c r="B109" s="137" t="s">
        <v>199</v>
      </c>
      <c r="C109" s="312"/>
      <c r="D109" s="312"/>
      <c r="E109" s="189"/>
      <c r="F109" s="189"/>
      <c r="G109" s="189"/>
      <c r="H109" s="326">
        <f t="shared" si="8"/>
        <v>0</v>
      </c>
      <c r="I109" s="327"/>
      <c r="J109" s="327"/>
      <c r="K109" s="322">
        <f t="shared" si="12"/>
        <v>0</v>
      </c>
    </row>
    <row r="110" spans="1:11" s="194" customFormat="1" ht="23.25" customHeight="1">
      <c r="A110" s="272" t="s">
        <v>134</v>
      </c>
      <c r="B110" s="275" t="s">
        <v>25</v>
      </c>
      <c r="C110" s="61">
        <f>C111+C112+C113+C114+C115+C116+C117+C118+C119+C120+C123+C125+C126+C129+C130+C121+C127+C128+C122+C131</f>
        <v>58914.40000000001</v>
      </c>
      <c r="D110" s="61">
        <f>D111+D112+D113+D114+D115+D116+D117+D118+D119+D120+D123+D125+D126+D129+D130+D121+D127+D128+D122+D131</f>
        <v>94348.40000000001</v>
      </c>
      <c r="E110" s="61">
        <f>E111+E112+E113+E114+E115+E116+E117+E118+E119+E120+E123+E125+E126+E129+E130+E121+E127+E128+E122+E131</f>
        <v>97945.50000000003</v>
      </c>
      <c r="F110" s="61">
        <f>F111+F112+F113+F114+F115+F116+F117+F118+F119+F120+F123+F125+F126+F129+F130+F121+F127+F128+F122+F131</f>
        <v>62548.399999999994</v>
      </c>
      <c r="G110" s="61">
        <f>G111+G112+G113+G114+G115+G116+G117+G118+G119+G120+G123+G125+G126+G129+G130+G121+G127+G128+G122+G131</f>
        <v>56429.59999999998</v>
      </c>
      <c r="H110" s="120">
        <f t="shared" si="8"/>
        <v>-6118.8000000000175</v>
      </c>
      <c r="I110" s="324">
        <f t="shared" si="13"/>
        <v>0.576132645195542</v>
      </c>
      <c r="J110" s="324">
        <f t="shared" si="14"/>
        <v>0.9021749557142945</v>
      </c>
      <c r="K110" s="325">
        <f t="shared" si="12"/>
        <v>-2484.800000000032</v>
      </c>
    </row>
    <row r="111" spans="1:11" s="192" customFormat="1" ht="24.75" customHeight="1">
      <c r="A111" s="138" t="s">
        <v>200</v>
      </c>
      <c r="B111" s="276" t="s">
        <v>201</v>
      </c>
      <c r="C111" s="312">
        <v>4390</v>
      </c>
      <c r="D111" s="312">
        <v>6427.7</v>
      </c>
      <c r="E111" s="312">
        <v>6736.1</v>
      </c>
      <c r="F111" s="312">
        <v>4179</v>
      </c>
      <c r="G111" s="312">
        <v>3654.6</v>
      </c>
      <c r="H111" s="326">
        <f t="shared" si="8"/>
        <v>-524.4000000000001</v>
      </c>
      <c r="I111" s="327">
        <f t="shared" si="13"/>
        <v>0.5425394516114665</v>
      </c>
      <c r="J111" s="327">
        <f t="shared" si="14"/>
        <v>0.8745154343144292</v>
      </c>
      <c r="K111" s="322">
        <f t="shared" si="12"/>
        <v>-735.4000000000001</v>
      </c>
    </row>
    <row r="112" spans="1:11" s="192" customFormat="1" ht="63" customHeight="1">
      <c r="A112" s="135" t="s">
        <v>220</v>
      </c>
      <c r="B112" s="276" t="s">
        <v>401</v>
      </c>
      <c r="C112" s="312">
        <v>16103.5</v>
      </c>
      <c r="D112" s="312">
        <v>28407.9</v>
      </c>
      <c r="E112" s="312">
        <v>30275.9</v>
      </c>
      <c r="F112" s="312">
        <v>20290</v>
      </c>
      <c r="G112" s="312">
        <v>16486.1</v>
      </c>
      <c r="H112" s="326">
        <f t="shared" si="8"/>
        <v>-3803.9000000000015</v>
      </c>
      <c r="I112" s="327">
        <f t="shared" si="13"/>
        <v>0.5445288166495462</v>
      </c>
      <c r="J112" s="327">
        <f t="shared" si="14"/>
        <v>0.8125234105470674</v>
      </c>
      <c r="K112" s="322">
        <f t="shared" si="12"/>
        <v>382.59999999999854</v>
      </c>
    </row>
    <row r="113" spans="1:11" s="195" customFormat="1" ht="60" customHeight="1">
      <c r="A113" s="135" t="s">
        <v>222</v>
      </c>
      <c r="B113" s="136" t="s">
        <v>402</v>
      </c>
      <c r="C113" s="312">
        <v>31968.2</v>
      </c>
      <c r="D113" s="312">
        <v>46994.6</v>
      </c>
      <c r="E113" s="312">
        <v>46994.6</v>
      </c>
      <c r="F113" s="312">
        <v>28820.7</v>
      </c>
      <c r="G113" s="312">
        <v>28820.7</v>
      </c>
      <c r="H113" s="326">
        <f t="shared" si="8"/>
        <v>0</v>
      </c>
      <c r="I113" s="327">
        <f t="shared" si="13"/>
        <v>0.6132768445736319</v>
      </c>
      <c r="J113" s="327">
        <f t="shared" si="14"/>
        <v>1</v>
      </c>
      <c r="K113" s="322">
        <f t="shared" si="12"/>
        <v>-3147.5</v>
      </c>
    </row>
    <row r="114" spans="1:11" s="195" customFormat="1" ht="38.25" customHeight="1" hidden="1">
      <c r="A114" s="135" t="s">
        <v>223</v>
      </c>
      <c r="B114" s="136" t="s">
        <v>221</v>
      </c>
      <c r="C114" s="312"/>
      <c r="D114" s="312"/>
      <c r="E114" s="312"/>
      <c r="F114" s="312"/>
      <c r="G114" s="312"/>
      <c r="H114" s="326">
        <f t="shared" si="8"/>
        <v>0</v>
      </c>
      <c r="I114" s="327" t="e">
        <f t="shared" si="13"/>
        <v>#DIV/0!</v>
      </c>
      <c r="J114" s="327" t="e">
        <f t="shared" si="14"/>
        <v>#DIV/0!</v>
      </c>
      <c r="K114" s="322">
        <f t="shared" si="12"/>
        <v>0</v>
      </c>
    </row>
    <row r="115" spans="1:11" s="195" customFormat="1" ht="61.5" customHeight="1">
      <c r="A115" s="135" t="s">
        <v>202</v>
      </c>
      <c r="B115" s="136" t="s">
        <v>203</v>
      </c>
      <c r="C115" s="312">
        <v>2034.8</v>
      </c>
      <c r="D115" s="312">
        <v>3655.1</v>
      </c>
      <c r="E115" s="312">
        <v>3667.1</v>
      </c>
      <c r="F115" s="312">
        <v>2202.6</v>
      </c>
      <c r="G115" s="312">
        <v>2004.7</v>
      </c>
      <c r="H115" s="326">
        <f t="shared" si="8"/>
        <v>-197.89999999999986</v>
      </c>
      <c r="I115" s="327">
        <f t="shared" si="13"/>
        <v>0.5466717569741758</v>
      </c>
      <c r="J115" s="327">
        <f t="shared" si="14"/>
        <v>0.9101516389721239</v>
      </c>
      <c r="K115" s="322">
        <f t="shared" si="12"/>
        <v>-30.09999999999991</v>
      </c>
    </row>
    <row r="116" spans="1:11" s="195" customFormat="1" ht="39" customHeight="1">
      <c r="A116" s="138" t="s">
        <v>204</v>
      </c>
      <c r="B116" s="136" t="s">
        <v>304</v>
      </c>
      <c r="C116" s="312">
        <v>1615.7</v>
      </c>
      <c r="D116" s="312">
        <v>2479.6</v>
      </c>
      <c r="E116" s="312">
        <v>3179.6</v>
      </c>
      <c r="F116" s="312">
        <v>2802.8</v>
      </c>
      <c r="G116" s="312">
        <v>1949</v>
      </c>
      <c r="H116" s="326">
        <f t="shared" si="8"/>
        <v>-853.8000000000002</v>
      </c>
      <c r="I116" s="327">
        <f t="shared" si="13"/>
        <v>0.6129701849289219</v>
      </c>
      <c r="J116" s="327">
        <f t="shared" si="14"/>
        <v>0.6953760525189097</v>
      </c>
      <c r="K116" s="322">
        <f t="shared" si="12"/>
        <v>333.29999999999995</v>
      </c>
    </row>
    <row r="117" spans="1:11" s="195" customFormat="1" ht="37.5" customHeight="1">
      <c r="A117" s="138" t="s">
        <v>224</v>
      </c>
      <c r="B117" s="136" t="s">
        <v>225</v>
      </c>
      <c r="C117" s="312">
        <v>1485.3</v>
      </c>
      <c r="D117" s="312">
        <v>3826.6</v>
      </c>
      <c r="E117" s="312">
        <v>4245.6</v>
      </c>
      <c r="F117" s="312">
        <v>2485.9</v>
      </c>
      <c r="G117" s="312">
        <v>1923.6</v>
      </c>
      <c r="H117" s="326">
        <f t="shared" si="8"/>
        <v>-562.3000000000002</v>
      </c>
      <c r="I117" s="327">
        <f t="shared" si="13"/>
        <v>0.45308083663086485</v>
      </c>
      <c r="J117" s="327">
        <f t="shared" si="14"/>
        <v>0.7738042560038617</v>
      </c>
      <c r="K117" s="322">
        <f t="shared" si="12"/>
        <v>438.29999999999995</v>
      </c>
    </row>
    <row r="118" spans="1:11" s="195" customFormat="1" ht="26.25" customHeight="1">
      <c r="A118" s="138" t="s">
        <v>226</v>
      </c>
      <c r="B118" s="136" t="s">
        <v>227</v>
      </c>
      <c r="C118" s="312">
        <v>5.4</v>
      </c>
      <c r="D118" s="312">
        <v>10.9</v>
      </c>
      <c r="E118" s="312">
        <v>14.5</v>
      </c>
      <c r="F118" s="312">
        <v>12.7</v>
      </c>
      <c r="G118" s="312">
        <v>7.2</v>
      </c>
      <c r="H118" s="326">
        <f t="shared" si="8"/>
        <v>-5.499999999999999</v>
      </c>
      <c r="I118" s="327">
        <f t="shared" si="13"/>
        <v>0.496551724137931</v>
      </c>
      <c r="J118" s="327">
        <f t="shared" si="14"/>
        <v>0.5669291338582677</v>
      </c>
      <c r="K118" s="322">
        <f t="shared" si="12"/>
        <v>1.7999999999999998</v>
      </c>
    </row>
    <row r="119" spans="1:11" s="195" customFormat="1" ht="42.75" customHeight="1">
      <c r="A119" s="135" t="s">
        <v>228</v>
      </c>
      <c r="B119" s="139" t="s">
        <v>229</v>
      </c>
      <c r="C119" s="312">
        <v>64.8</v>
      </c>
      <c r="D119" s="312">
        <v>197.2</v>
      </c>
      <c r="E119" s="312">
        <v>197.2</v>
      </c>
      <c r="F119" s="312">
        <v>144.1</v>
      </c>
      <c r="G119" s="312">
        <v>124.1</v>
      </c>
      <c r="H119" s="326">
        <f t="shared" si="8"/>
        <v>-20</v>
      </c>
      <c r="I119" s="327">
        <f t="shared" si="13"/>
        <v>0.6293103448275862</v>
      </c>
      <c r="J119" s="327">
        <f t="shared" si="14"/>
        <v>0.861207494795281</v>
      </c>
      <c r="K119" s="322">
        <f t="shared" si="12"/>
        <v>59.3</v>
      </c>
    </row>
    <row r="120" spans="1:11" s="195" customFormat="1" ht="43.5" customHeight="1">
      <c r="A120" s="135" t="s">
        <v>230</v>
      </c>
      <c r="B120" s="139" t="s">
        <v>231</v>
      </c>
      <c r="C120" s="312">
        <v>434</v>
      </c>
      <c r="D120" s="312">
        <v>1099.6</v>
      </c>
      <c r="E120" s="312">
        <v>1099.6</v>
      </c>
      <c r="F120" s="312">
        <v>673.1</v>
      </c>
      <c r="G120" s="312">
        <v>630.1</v>
      </c>
      <c r="H120" s="326">
        <f t="shared" si="8"/>
        <v>-43</v>
      </c>
      <c r="I120" s="327">
        <f t="shared" si="13"/>
        <v>0.5730265551109495</v>
      </c>
      <c r="J120" s="327">
        <f t="shared" si="14"/>
        <v>0.9361164760065369</v>
      </c>
      <c r="K120" s="322">
        <f t="shared" si="12"/>
        <v>196.10000000000002</v>
      </c>
    </row>
    <row r="121" spans="1:11" s="195" customFormat="1" ht="148.5" customHeight="1" hidden="1">
      <c r="A121" s="135">
        <v>1154</v>
      </c>
      <c r="B121" s="139" t="s">
        <v>377</v>
      </c>
      <c r="C121" s="312"/>
      <c r="D121" s="312"/>
      <c r="E121" s="312"/>
      <c r="F121" s="312"/>
      <c r="G121" s="312"/>
      <c r="H121" s="326">
        <f t="shared" si="8"/>
        <v>0</v>
      </c>
      <c r="I121" s="327" t="e">
        <f t="shared" si="13"/>
        <v>#DIV/0!</v>
      </c>
      <c r="J121" s="327" t="e">
        <f t="shared" si="14"/>
        <v>#DIV/0!</v>
      </c>
      <c r="K121" s="322">
        <f t="shared" si="12"/>
        <v>0</v>
      </c>
    </row>
    <row r="122" spans="1:11" s="195" customFormat="1" ht="129" customHeight="1">
      <c r="A122" s="135">
        <v>1154</v>
      </c>
      <c r="B122" s="139" t="s">
        <v>411</v>
      </c>
      <c r="C122" s="312">
        <v>94.5</v>
      </c>
      <c r="D122" s="312"/>
      <c r="E122" s="312"/>
      <c r="F122" s="312"/>
      <c r="G122" s="312"/>
      <c r="H122" s="326">
        <f t="shared" si="8"/>
        <v>0</v>
      </c>
      <c r="I122" s="327" t="e">
        <f t="shared" si="13"/>
        <v>#DIV/0!</v>
      </c>
      <c r="J122" s="327" t="e">
        <f t="shared" si="14"/>
        <v>#DIV/0!</v>
      </c>
      <c r="K122" s="322">
        <f t="shared" si="12"/>
        <v>-94.5</v>
      </c>
    </row>
    <row r="123" spans="1:11" s="195" customFormat="1" ht="46.5" customHeight="1">
      <c r="A123" s="135" t="s">
        <v>206</v>
      </c>
      <c r="B123" s="139" t="s">
        <v>207</v>
      </c>
      <c r="C123" s="312">
        <v>618.1</v>
      </c>
      <c r="D123" s="312">
        <v>1249.2</v>
      </c>
      <c r="E123" s="312">
        <v>1342.8</v>
      </c>
      <c r="F123" s="312">
        <v>822.9</v>
      </c>
      <c r="G123" s="312">
        <v>715.2</v>
      </c>
      <c r="H123" s="326">
        <f t="shared" si="8"/>
        <v>-107.69999999999993</v>
      </c>
      <c r="I123" s="327">
        <f t="shared" si="13"/>
        <v>0.5326184092940126</v>
      </c>
      <c r="J123" s="327">
        <f t="shared" si="14"/>
        <v>0.8691213999270873</v>
      </c>
      <c r="K123" s="322">
        <f t="shared" si="12"/>
        <v>97.10000000000002</v>
      </c>
    </row>
    <row r="124" spans="1:11" s="195" customFormat="1" ht="38.25" customHeight="1" hidden="1" thickBot="1">
      <c r="A124" s="135"/>
      <c r="B124" s="136"/>
      <c r="C124" s="312"/>
      <c r="D124" s="312"/>
      <c r="E124" s="312"/>
      <c r="F124" s="312"/>
      <c r="G124" s="312"/>
      <c r="H124" s="120">
        <f t="shared" si="8"/>
        <v>0</v>
      </c>
      <c r="I124" s="327" t="e">
        <f t="shared" si="13"/>
        <v>#DIV/0!</v>
      </c>
      <c r="J124" s="327" t="e">
        <f t="shared" si="14"/>
        <v>#DIV/0!</v>
      </c>
      <c r="K124" s="322">
        <f t="shared" si="12"/>
        <v>0</v>
      </c>
    </row>
    <row r="125" spans="1:11" s="195" customFormat="1" ht="75" customHeight="1" hidden="1" thickBot="1">
      <c r="A125" s="135" t="s">
        <v>232</v>
      </c>
      <c r="B125" s="136" t="s">
        <v>233</v>
      </c>
      <c r="C125" s="312"/>
      <c r="D125" s="312"/>
      <c r="E125" s="312"/>
      <c r="F125" s="312"/>
      <c r="G125" s="312"/>
      <c r="H125" s="120">
        <f t="shared" si="8"/>
        <v>0</v>
      </c>
      <c r="I125" s="327" t="e">
        <f t="shared" si="13"/>
        <v>#DIV/0!</v>
      </c>
      <c r="J125" s="327" t="e">
        <f t="shared" si="14"/>
        <v>#DIV/0!</v>
      </c>
      <c r="K125" s="322">
        <f t="shared" si="12"/>
        <v>0</v>
      </c>
    </row>
    <row r="126" spans="1:11" s="196" customFormat="1" ht="10.5" customHeight="1" hidden="1">
      <c r="A126" s="135" t="s">
        <v>234</v>
      </c>
      <c r="B126" s="136" t="s">
        <v>235</v>
      </c>
      <c r="C126" s="312"/>
      <c r="D126" s="312"/>
      <c r="E126" s="312"/>
      <c r="F126" s="312"/>
      <c r="G126" s="312"/>
      <c r="H126" s="120">
        <f t="shared" si="8"/>
        <v>0</v>
      </c>
      <c r="I126" s="327" t="e">
        <f t="shared" si="13"/>
        <v>#DIV/0!</v>
      </c>
      <c r="J126" s="327" t="e">
        <f t="shared" si="14"/>
        <v>#DIV/0!</v>
      </c>
      <c r="K126" s="322">
        <f t="shared" si="12"/>
        <v>0</v>
      </c>
    </row>
    <row r="127" spans="1:11" s="196" customFormat="1" ht="99.75" customHeight="1" hidden="1">
      <c r="A127" s="135">
        <v>1181</v>
      </c>
      <c r="B127" s="136" t="s">
        <v>233</v>
      </c>
      <c r="C127" s="312"/>
      <c r="D127" s="312"/>
      <c r="E127" s="312"/>
      <c r="F127" s="312"/>
      <c r="G127" s="312"/>
      <c r="H127" s="326">
        <f t="shared" si="8"/>
        <v>0</v>
      </c>
      <c r="I127" s="327"/>
      <c r="J127" s="327"/>
      <c r="K127" s="322">
        <f t="shared" si="12"/>
        <v>0</v>
      </c>
    </row>
    <row r="128" spans="1:11" s="196" customFormat="1" ht="100.5" customHeight="1" hidden="1">
      <c r="A128" s="135">
        <v>1182</v>
      </c>
      <c r="B128" s="136" t="s">
        <v>235</v>
      </c>
      <c r="C128" s="312"/>
      <c r="D128" s="312"/>
      <c r="E128" s="312"/>
      <c r="F128" s="312"/>
      <c r="G128" s="312"/>
      <c r="H128" s="326">
        <f t="shared" si="8"/>
        <v>0</v>
      </c>
      <c r="I128" s="327"/>
      <c r="J128" s="327"/>
      <c r="K128" s="322">
        <f t="shared" si="12"/>
        <v>0</v>
      </c>
    </row>
    <row r="129" spans="1:11" s="196" customFormat="1" ht="82.5" customHeight="1">
      <c r="A129" s="135" t="s">
        <v>236</v>
      </c>
      <c r="B129" s="136" t="s">
        <v>237</v>
      </c>
      <c r="C129" s="312">
        <v>60.8</v>
      </c>
      <c r="D129" s="312"/>
      <c r="E129" s="312">
        <v>155.9</v>
      </c>
      <c r="F129" s="312">
        <v>78</v>
      </c>
      <c r="G129" s="312">
        <v>77.7</v>
      </c>
      <c r="H129" s="326">
        <f t="shared" si="8"/>
        <v>-0.29999999999999716</v>
      </c>
      <c r="I129" s="327">
        <f t="shared" si="13"/>
        <v>0.49839640795381657</v>
      </c>
      <c r="J129" s="327">
        <f t="shared" si="14"/>
        <v>0.9961538461538462</v>
      </c>
      <c r="K129" s="322">
        <f t="shared" si="12"/>
        <v>16.900000000000006</v>
      </c>
    </row>
    <row r="130" spans="1:11" s="196" customFormat="1" ht="84.75" customHeight="1" hidden="1">
      <c r="A130" s="135" t="s">
        <v>208</v>
      </c>
      <c r="B130" s="136" t="s">
        <v>209</v>
      </c>
      <c r="C130" s="189"/>
      <c r="D130" s="312"/>
      <c r="E130" s="189"/>
      <c r="F130" s="189"/>
      <c r="G130" s="312"/>
      <c r="H130" s="326">
        <f t="shared" si="8"/>
        <v>0</v>
      </c>
      <c r="I130" s="327" t="e">
        <f t="shared" si="13"/>
        <v>#DIV/0!</v>
      </c>
      <c r="J130" s="327" t="e">
        <f t="shared" si="14"/>
        <v>#DIV/0!</v>
      </c>
      <c r="K130" s="322">
        <f t="shared" si="12"/>
        <v>0</v>
      </c>
    </row>
    <row r="131" spans="1:11" s="196" customFormat="1" ht="84" customHeight="1">
      <c r="A131" s="135">
        <v>1210</v>
      </c>
      <c r="B131" s="136" t="s">
        <v>412</v>
      </c>
      <c r="C131" s="312">
        <v>39.3</v>
      </c>
      <c r="D131" s="312"/>
      <c r="E131" s="312">
        <v>36.6</v>
      </c>
      <c r="F131" s="312">
        <v>36.6</v>
      </c>
      <c r="G131" s="312">
        <v>36.6</v>
      </c>
      <c r="H131" s="326">
        <f t="shared" si="8"/>
        <v>0</v>
      </c>
      <c r="I131" s="327">
        <f t="shared" si="13"/>
        <v>1</v>
      </c>
      <c r="J131" s="327">
        <f t="shared" si="14"/>
        <v>1</v>
      </c>
      <c r="K131" s="322">
        <f t="shared" si="12"/>
        <v>-2.6999999999999957</v>
      </c>
    </row>
    <row r="132" spans="1:11" s="197" customFormat="1" ht="22.5" customHeight="1">
      <c r="A132" s="277" t="s">
        <v>162</v>
      </c>
      <c r="B132" s="278" t="s">
        <v>238</v>
      </c>
      <c r="C132" s="61">
        <f>C133+C134+C135</f>
        <v>4674.4</v>
      </c>
      <c r="D132" s="61">
        <f>D133+D134+D135</f>
        <v>8250</v>
      </c>
      <c r="E132" s="61">
        <f>E133+E134+E135</f>
        <v>8850</v>
      </c>
      <c r="F132" s="61">
        <f>F133+F134+F135</f>
        <v>6878.7</v>
      </c>
      <c r="G132" s="61">
        <f>G133+G134+G135</f>
        <v>4492.599999999999</v>
      </c>
      <c r="H132" s="120">
        <f t="shared" si="8"/>
        <v>-2386.1000000000004</v>
      </c>
      <c r="I132" s="328">
        <f t="shared" si="13"/>
        <v>0.5076384180790959</v>
      </c>
      <c r="J132" s="328">
        <f t="shared" si="14"/>
        <v>0.653117594894384</v>
      </c>
      <c r="K132" s="329">
        <f t="shared" si="12"/>
        <v>-181.80000000000018</v>
      </c>
    </row>
    <row r="133" spans="1:11" s="196" customFormat="1" ht="38.25" customHeight="1">
      <c r="A133" s="279" t="s">
        <v>210</v>
      </c>
      <c r="B133" s="136" t="s">
        <v>211</v>
      </c>
      <c r="C133" s="312">
        <v>4016.1</v>
      </c>
      <c r="D133" s="312">
        <v>6300</v>
      </c>
      <c r="E133" s="312">
        <v>6900</v>
      </c>
      <c r="F133" s="312">
        <v>5130.2</v>
      </c>
      <c r="G133" s="312">
        <v>3843.7</v>
      </c>
      <c r="H133" s="326">
        <f t="shared" si="8"/>
        <v>-1286.5</v>
      </c>
      <c r="I133" s="327">
        <f t="shared" si="13"/>
        <v>0.5570579710144927</v>
      </c>
      <c r="J133" s="327">
        <f t="shared" si="14"/>
        <v>0.7492300495107403</v>
      </c>
      <c r="K133" s="322">
        <f t="shared" si="12"/>
        <v>-172.4000000000001</v>
      </c>
    </row>
    <row r="134" spans="1:11" s="196" customFormat="1" ht="64.5" customHeight="1">
      <c r="A134" s="279" t="s">
        <v>239</v>
      </c>
      <c r="B134" s="136" t="s">
        <v>240</v>
      </c>
      <c r="C134" s="312">
        <v>658.3</v>
      </c>
      <c r="D134" s="312">
        <v>1950</v>
      </c>
      <c r="E134" s="312">
        <v>1950</v>
      </c>
      <c r="F134" s="312">
        <v>1748.5</v>
      </c>
      <c r="G134" s="312">
        <v>648.9</v>
      </c>
      <c r="H134" s="326">
        <f t="shared" si="8"/>
        <v>-1099.6</v>
      </c>
      <c r="I134" s="327">
        <f t="shared" si="13"/>
        <v>0.33276923076923076</v>
      </c>
      <c r="J134" s="327">
        <f t="shared" si="14"/>
        <v>0.3711181012296254</v>
      </c>
      <c r="K134" s="322">
        <f t="shared" si="12"/>
        <v>-9.399999999999977</v>
      </c>
    </row>
    <row r="135" spans="1:11" s="196" customFormat="1" ht="42" customHeight="1" hidden="1">
      <c r="A135" s="279" t="s">
        <v>241</v>
      </c>
      <c r="B135" s="136" t="s">
        <v>212</v>
      </c>
      <c r="C135" s="189"/>
      <c r="D135" s="312"/>
      <c r="E135" s="189"/>
      <c r="F135" s="189"/>
      <c r="G135" s="189"/>
      <c r="H135" s="180">
        <f t="shared" si="8"/>
        <v>0</v>
      </c>
      <c r="I135" s="190"/>
      <c r="J135" s="190"/>
      <c r="K135" s="191">
        <f t="shared" si="12"/>
        <v>0</v>
      </c>
    </row>
    <row r="136" spans="1:11" s="194" customFormat="1" ht="28.5" customHeight="1">
      <c r="A136" s="272" t="s">
        <v>135</v>
      </c>
      <c r="B136" s="179" t="s">
        <v>140</v>
      </c>
      <c r="C136" s="61">
        <f>C137+C138+C139+C140+C142+C143+C144+C145+C146+C147+C148+C151+C141+C150</f>
        <v>6399.4</v>
      </c>
      <c r="D136" s="61">
        <f>D137+D138+D139+D140+D142+D143+D144+D145+D146+D147+D148+D151+D141+D150</f>
        <v>13269.800000000001</v>
      </c>
      <c r="E136" s="61">
        <f>E137+E138+E139+E140+E142+E143+E144+E145+E146+E147+E148+E151+E141+E150</f>
        <v>16077.800000000001</v>
      </c>
      <c r="F136" s="61">
        <f>F137+F138+F139+F140+F142+F143+F144+F145+F146+F147+F148+F151+F141+F150</f>
        <v>11451.9</v>
      </c>
      <c r="G136" s="61">
        <f>G137+G138+G139+G140+G142+G143+G144+G145+G146+G147+G148+G151+G141+G150</f>
        <v>8282.400000000001</v>
      </c>
      <c r="H136" s="120">
        <f t="shared" si="8"/>
        <v>-3169.499999999998</v>
      </c>
      <c r="I136" s="324">
        <f t="shared" si="13"/>
        <v>0.5151451069176132</v>
      </c>
      <c r="J136" s="324">
        <f t="shared" si="14"/>
        <v>0.7232336992114847</v>
      </c>
      <c r="K136" s="325">
        <f t="shared" si="12"/>
        <v>1883.0000000000018</v>
      </c>
    </row>
    <row r="137" spans="1:11" s="196" customFormat="1" ht="38.25" customHeight="1">
      <c r="A137" s="135" t="s">
        <v>242</v>
      </c>
      <c r="B137" s="136" t="s">
        <v>243</v>
      </c>
      <c r="C137" s="312"/>
      <c r="D137" s="312">
        <v>12</v>
      </c>
      <c r="E137" s="312">
        <v>12</v>
      </c>
      <c r="F137" s="312">
        <v>6</v>
      </c>
      <c r="G137" s="312"/>
      <c r="H137" s="326">
        <f t="shared" si="8"/>
        <v>-6</v>
      </c>
      <c r="I137" s="327">
        <f t="shared" si="13"/>
        <v>0</v>
      </c>
      <c r="J137" s="327">
        <f t="shared" si="14"/>
        <v>0</v>
      </c>
      <c r="K137" s="322">
        <f t="shared" si="12"/>
        <v>0</v>
      </c>
    </row>
    <row r="138" spans="1:11" s="196" customFormat="1" ht="41.25" customHeight="1">
      <c r="A138" s="135" t="s">
        <v>244</v>
      </c>
      <c r="B138" s="136" t="s">
        <v>245</v>
      </c>
      <c r="C138" s="312">
        <v>39.2</v>
      </c>
      <c r="D138" s="312">
        <v>140</v>
      </c>
      <c r="E138" s="312">
        <v>140</v>
      </c>
      <c r="F138" s="312">
        <v>75</v>
      </c>
      <c r="G138" s="312">
        <v>29.4</v>
      </c>
      <c r="H138" s="326">
        <f t="shared" si="8"/>
        <v>-45.6</v>
      </c>
      <c r="I138" s="327">
        <f t="shared" si="13"/>
        <v>0.21</v>
      </c>
      <c r="J138" s="327">
        <f t="shared" si="14"/>
        <v>0.39199999999999996</v>
      </c>
      <c r="K138" s="322">
        <f t="shared" si="12"/>
        <v>-9.800000000000004</v>
      </c>
    </row>
    <row r="139" spans="1:11" s="196" customFormat="1" ht="63" customHeight="1">
      <c r="A139" s="135" t="s">
        <v>246</v>
      </c>
      <c r="B139" s="136" t="s">
        <v>247</v>
      </c>
      <c r="C139" s="312">
        <v>0.6</v>
      </c>
      <c r="D139" s="312">
        <v>14</v>
      </c>
      <c r="E139" s="312">
        <v>14</v>
      </c>
      <c r="F139" s="312">
        <v>8</v>
      </c>
      <c r="G139" s="312">
        <v>2.2</v>
      </c>
      <c r="H139" s="326">
        <f t="shared" si="8"/>
        <v>-5.8</v>
      </c>
      <c r="I139" s="327">
        <f t="shared" si="13"/>
        <v>0.15714285714285717</v>
      </c>
      <c r="J139" s="327">
        <f t="shared" si="14"/>
        <v>0.275</v>
      </c>
      <c r="K139" s="322">
        <f t="shared" si="12"/>
        <v>1.6</v>
      </c>
    </row>
    <row r="140" spans="1:11" s="196" customFormat="1" ht="63.75" customHeight="1">
      <c r="A140" s="135">
        <v>3050</v>
      </c>
      <c r="B140" s="136" t="s">
        <v>213</v>
      </c>
      <c r="C140" s="312">
        <v>44.1</v>
      </c>
      <c r="D140" s="312">
        <v>99.2</v>
      </c>
      <c r="E140" s="312">
        <v>99.2</v>
      </c>
      <c r="F140" s="312">
        <v>51.7</v>
      </c>
      <c r="G140" s="312">
        <v>51.5</v>
      </c>
      <c r="H140" s="326">
        <f t="shared" si="8"/>
        <v>-0.20000000000000284</v>
      </c>
      <c r="I140" s="327">
        <f t="shared" si="13"/>
        <v>0.5191532258064516</v>
      </c>
      <c r="J140" s="327">
        <f t="shared" si="14"/>
        <v>0.9961315280464216</v>
      </c>
      <c r="K140" s="322">
        <f t="shared" si="12"/>
        <v>7.399999999999999</v>
      </c>
    </row>
    <row r="141" spans="1:11" s="196" customFormat="1" ht="42" customHeight="1">
      <c r="A141" s="135">
        <v>3090</v>
      </c>
      <c r="B141" s="136" t="s">
        <v>388</v>
      </c>
      <c r="C141" s="312"/>
      <c r="D141" s="312">
        <v>50</v>
      </c>
      <c r="E141" s="312">
        <v>150</v>
      </c>
      <c r="F141" s="312">
        <v>150</v>
      </c>
      <c r="G141" s="312">
        <v>121.8</v>
      </c>
      <c r="H141" s="326">
        <f t="shared" si="8"/>
        <v>-28.200000000000003</v>
      </c>
      <c r="I141" s="327">
        <f t="shared" si="13"/>
        <v>0.8119999999999999</v>
      </c>
      <c r="J141" s="327">
        <f t="shared" si="14"/>
        <v>0.8119999999999999</v>
      </c>
      <c r="K141" s="322">
        <f t="shared" si="12"/>
        <v>121.8</v>
      </c>
    </row>
    <row r="142" spans="1:11" s="196" customFormat="1" ht="82.5" customHeight="1">
      <c r="A142" s="135" t="s">
        <v>248</v>
      </c>
      <c r="B142" s="139" t="s">
        <v>249</v>
      </c>
      <c r="C142" s="312">
        <v>5320.3</v>
      </c>
      <c r="D142" s="312">
        <v>10129.6</v>
      </c>
      <c r="E142" s="312">
        <v>11230.6</v>
      </c>
      <c r="F142" s="312">
        <v>7440.8</v>
      </c>
      <c r="G142" s="312">
        <v>5905.3</v>
      </c>
      <c r="H142" s="326">
        <f t="shared" si="8"/>
        <v>-1535.5</v>
      </c>
      <c r="I142" s="327">
        <f t="shared" si="13"/>
        <v>0.525822306911474</v>
      </c>
      <c r="J142" s="327">
        <f t="shared" si="14"/>
        <v>0.7936377808837759</v>
      </c>
      <c r="K142" s="322">
        <f t="shared" si="12"/>
        <v>585</v>
      </c>
    </row>
    <row r="143" spans="1:11" s="196" customFormat="1" ht="40.5" customHeight="1">
      <c r="A143" s="135" t="s">
        <v>250</v>
      </c>
      <c r="B143" s="136" t="s">
        <v>251</v>
      </c>
      <c r="C143" s="312"/>
      <c r="D143" s="312">
        <v>39</v>
      </c>
      <c r="E143" s="312">
        <v>39</v>
      </c>
      <c r="F143" s="312">
        <v>39</v>
      </c>
      <c r="G143" s="312">
        <v>15.2</v>
      </c>
      <c r="H143" s="326">
        <f t="shared" si="8"/>
        <v>-23.8</v>
      </c>
      <c r="I143" s="327">
        <f t="shared" si="13"/>
        <v>0.38974358974358975</v>
      </c>
      <c r="J143" s="327">
        <f t="shared" si="14"/>
        <v>0.38974358974358975</v>
      </c>
      <c r="K143" s="322">
        <f t="shared" si="12"/>
        <v>15.2</v>
      </c>
    </row>
    <row r="144" spans="1:11" s="196" customFormat="1" ht="23.25" customHeight="1">
      <c r="A144" s="135" t="s">
        <v>252</v>
      </c>
      <c r="B144" s="136" t="s">
        <v>253</v>
      </c>
      <c r="C144" s="312"/>
      <c r="D144" s="312">
        <v>3</v>
      </c>
      <c r="E144" s="312">
        <v>3</v>
      </c>
      <c r="F144" s="312">
        <v>3</v>
      </c>
      <c r="G144" s="312"/>
      <c r="H144" s="326">
        <f t="shared" si="8"/>
        <v>-3</v>
      </c>
      <c r="I144" s="327">
        <f t="shared" si="13"/>
        <v>0</v>
      </c>
      <c r="J144" s="327">
        <f t="shared" si="14"/>
        <v>0</v>
      </c>
      <c r="K144" s="322">
        <f t="shared" si="12"/>
        <v>0</v>
      </c>
    </row>
    <row r="145" spans="1:11" s="196" customFormat="1" ht="26.25" customHeight="1">
      <c r="A145" s="135">
        <v>3133</v>
      </c>
      <c r="B145" s="139" t="s">
        <v>400</v>
      </c>
      <c r="C145" s="312">
        <v>23.6</v>
      </c>
      <c r="D145" s="312">
        <v>62</v>
      </c>
      <c r="E145" s="312">
        <v>62</v>
      </c>
      <c r="F145" s="312">
        <v>62</v>
      </c>
      <c r="G145" s="312">
        <v>39.4</v>
      </c>
      <c r="H145" s="326">
        <f t="shared" si="8"/>
        <v>-22.6</v>
      </c>
      <c r="I145" s="327">
        <f t="shared" si="13"/>
        <v>0.635483870967742</v>
      </c>
      <c r="J145" s="327">
        <f t="shared" si="14"/>
        <v>0.635483870967742</v>
      </c>
      <c r="K145" s="322">
        <f t="shared" si="12"/>
        <v>15.799999999999997</v>
      </c>
    </row>
    <row r="146" spans="1:11" s="196" customFormat="1" ht="108.75" customHeight="1">
      <c r="A146" s="135" t="s">
        <v>214</v>
      </c>
      <c r="B146" s="139" t="s">
        <v>215</v>
      </c>
      <c r="C146" s="312"/>
      <c r="D146" s="312">
        <v>50</v>
      </c>
      <c r="E146" s="312">
        <v>50</v>
      </c>
      <c r="F146" s="312">
        <v>50</v>
      </c>
      <c r="G146" s="312"/>
      <c r="H146" s="326">
        <f t="shared" si="8"/>
        <v>-50</v>
      </c>
      <c r="I146" s="327"/>
      <c r="J146" s="327"/>
      <c r="K146" s="322">
        <f t="shared" si="12"/>
        <v>0</v>
      </c>
    </row>
    <row r="147" spans="1:11" s="195" customFormat="1" ht="123" customHeight="1">
      <c r="A147" s="135" t="s">
        <v>216</v>
      </c>
      <c r="B147" s="139" t="s">
        <v>217</v>
      </c>
      <c r="C147" s="312">
        <v>299.2</v>
      </c>
      <c r="D147" s="312">
        <v>900</v>
      </c>
      <c r="E147" s="312">
        <v>800</v>
      </c>
      <c r="F147" s="312">
        <v>542.9</v>
      </c>
      <c r="G147" s="312">
        <v>334.8</v>
      </c>
      <c r="H147" s="326">
        <f t="shared" si="8"/>
        <v>-208.09999999999997</v>
      </c>
      <c r="I147" s="327">
        <f t="shared" si="13"/>
        <v>0.41850000000000004</v>
      </c>
      <c r="J147" s="327">
        <f t="shared" si="14"/>
        <v>0.616688156198195</v>
      </c>
      <c r="K147" s="322">
        <f t="shared" si="12"/>
        <v>35.60000000000002</v>
      </c>
    </row>
    <row r="148" spans="1:11" s="195" customFormat="1" ht="29.25" customHeight="1">
      <c r="A148" s="135" t="s">
        <v>218</v>
      </c>
      <c r="B148" s="139" t="s">
        <v>219</v>
      </c>
      <c r="C148" s="189"/>
      <c r="D148" s="312">
        <v>6</v>
      </c>
      <c r="E148" s="312">
        <v>6</v>
      </c>
      <c r="F148" s="312">
        <v>6</v>
      </c>
      <c r="G148" s="312">
        <v>5.5</v>
      </c>
      <c r="H148" s="326">
        <f t="shared" si="8"/>
        <v>-0.5</v>
      </c>
      <c r="I148" s="327">
        <f t="shared" si="13"/>
        <v>0.9166666666666666</v>
      </c>
      <c r="J148" s="327">
        <f t="shared" si="14"/>
        <v>0.9166666666666666</v>
      </c>
      <c r="K148" s="322">
        <f t="shared" si="12"/>
        <v>5.5</v>
      </c>
    </row>
    <row r="149" spans="1:11" s="195" customFormat="1" ht="20.25" customHeight="1" hidden="1">
      <c r="A149" s="135">
        <v>3210</v>
      </c>
      <c r="B149" s="136" t="s">
        <v>219</v>
      </c>
      <c r="C149" s="189"/>
      <c r="D149" s="312"/>
      <c r="E149" s="312"/>
      <c r="F149" s="312"/>
      <c r="G149" s="312"/>
      <c r="H149" s="326">
        <f t="shared" si="8"/>
        <v>0</v>
      </c>
      <c r="I149" s="327" t="e">
        <f t="shared" si="13"/>
        <v>#DIV/0!</v>
      </c>
      <c r="J149" s="327" t="e">
        <f t="shared" si="14"/>
        <v>#DIV/0!</v>
      </c>
      <c r="K149" s="322">
        <f t="shared" si="12"/>
        <v>0</v>
      </c>
    </row>
    <row r="150" spans="1:11" s="195" customFormat="1" ht="64.5" customHeight="1">
      <c r="A150" s="135">
        <v>3230</v>
      </c>
      <c r="B150" s="136" t="s">
        <v>413</v>
      </c>
      <c r="C150" s="189"/>
      <c r="D150" s="312"/>
      <c r="E150" s="312">
        <v>1000</v>
      </c>
      <c r="F150" s="312">
        <v>1000</v>
      </c>
      <c r="G150" s="312">
        <v>525</v>
      </c>
      <c r="H150" s="326">
        <f t="shared" si="8"/>
        <v>-475</v>
      </c>
      <c r="I150" s="327">
        <f t="shared" si="13"/>
        <v>0.525</v>
      </c>
      <c r="J150" s="327">
        <f t="shared" si="14"/>
        <v>0.525</v>
      </c>
      <c r="K150" s="322">
        <f t="shared" si="12"/>
        <v>525</v>
      </c>
    </row>
    <row r="151" spans="1:11" s="195" customFormat="1" ht="41.25" customHeight="1">
      <c r="A151" s="135" t="s">
        <v>254</v>
      </c>
      <c r="B151" s="136" t="s">
        <v>255</v>
      </c>
      <c r="C151" s="312">
        <v>672.4</v>
      </c>
      <c r="D151" s="312">
        <v>1765</v>
      </c>
      <c r="E151" s="312">
        <v>2472</v>
      </c>
      <c r="F151" s="312">
        <v>2017.5</v>
      </c>
      <c r="G151" s="312">
        <v>1252.3</v>
      </c>
      <c r="H151" s="326">
        <f t="shared" si="8"/>
        <v>-765.2</v>
      </c>
      <c r="I151" s="327">
        <f t="shared" si="13"/>
        <v>0.5065938511326861</v>
      </c>
      <c r="J151" s="327">
        <f t="shared" si="14"/>
        <v>0.620718711276332</v>
      </c>
      <c r="K151" s="322">
        <f t="shared" si="12"/>
        <v>579.9</v>
      </c>
    </row>
    <row r="152" spans="1:11" s="195" customFormat="1" ht="23.25" customHeight="1">
      <c r="A152" s="272" t="s">
        <v>136</v>
      </c>
      <c r="B152" s="280" t="s">
        <v>26</v>
      </c>
      <c r="C152" s="61">
        <f>C153+C154+C155+C156</f>
        <v>6404.6</v>
      </c>
      <c r="D152" s="61">
        <f>D153+D154+D155+D156</f>
        <v>12639.9</v>
      </c>
      <c r="E152" s="61">
        <f>E153+E154+E155+E156</f>
        <v>13109.9</v>
      </c>
      <c r="F152" s="61">
        <f>F153+F154+F155+F156</f>
        <v>7916.4</v>
      </c>
      <c r="G152" s="61">
        <f>G153+G154+G155+G156</f>
        <v>5230.5</v>
      </c>
      <c r="H152" s="120">
        <f t="shared" si="8"/>
        <v>-2685.8999999999996</v>
      </c>
      <c r="I152" s="328">
        <f t="shared" si="13"/>
        <v>0.39897329499080847</v>
      </c>
      <c r="J152" s="328">
        <f t="shared" si="14"/>
        <v>0.6607169925723814</v>
      </c>
      <c r="K152" s="322">
        <f t="shared" si="12"/>
        <v>-1174.1000000000004</v>
      </c>
    </row>
    <row r="153" spans="1:11" s="195" customFormat="1" ht="24.75" customHeight="1">
      <c r="A153" s="135" t="s">
        <v>256</v>
      </c>
      <c r="B153" s="139" t="s">
        <v>257</v>
      </c>
      <c r="C153" s="312">
        <v>1689.2</v>
      </c>
      <c r="D153" s="312">
        <v>3159.5</v>
      </c>
      <c r="E153" s="312">
        <v>3276.5</v>
      </c>
      <c r="F153" s="312">
        <v>2048.7</v>
      </c>
      <c r="G153" s="312">
        <v>1429</v>
      </c>
      <c r="H153" s="326">
        <f t="shared" si="8"/>
        <v>-619.6999999999998</v>
      </c>
      <c r="I153" s="327">
        <f t="shared" si="13"/>
        <v>0.4361361208606745</v>
      </c>
      <c r="J153" s="327">
        <f t="shared" si="14"/>
        <v>0.6975154976326452</v>
      </c>
      <c r="K153" s="322">
        <f t="shared" si="12"/>
        <v>-260.20000000000005</v>
      </c>
    </row>
    <row r="154" spans="1:11" s="195" customFormat="1" ht="63.75" customHeight="1">
      <c r="A154" s="135" t="s">
        <v>258</v>
      </c>
      <c r="B154" s="139" t="s">
        <v>259</v>
      </c>
      <c r="C154" s="312">
        <v>4435.1</v>
      </c>
      <c r="D154" s="312">
        <v>8397.3</v>
      </c>
      <c r="E154" s="312">
        <v>8750.3</v>
      </c>
      <c r="F154" s="312">
        <v>5273.5</v>
      </c>
      <c r="G154" s="312">
        <v>3401.1</v>
      </c>
      <c r="H154" s="326">
        <f aca="true" t="shared" si="15" ref="H154:H215">G154-F154</f>
        <v>-1872.4</v>
      </c>
      <c r="I154" s="327">
        <f t="shared" si="13"/>
        <v>0.388683816554861</v>
      </c>
      <c r="J154" s="327">
        <f t="shared" si="14"/>
        <v>0.6449416895799753</v>
      </c>
      <c r="K154" s="322">
        <f t="shared" si="12"/>
        <v>-1034.0000000000005</v>
      </c>
    </row>
    <row r="155" spans="1:11" s="195" customFormat="1" ht="39.75" customHeight="1">
      <c r="A155" s="135" t="s">
        <v>260</v>
      </c>
      <c r="B155" s="136" t="s">
        <v>261</v>
      </c>
      <c r="C155" s="312">
        <v>270.2</v>
      </c>
      <c r="D155" s="312">
        <v>778.1</v>
      </c>
      <c r="E155" s="312">
        <v>778.1</v>
      </c>
      <c r="F155" s="312">
        <v>429.2</v>
      </c>
      <c r="G155" s="312">
        <v>341.9</v>
      </c>
      <c r="H155" s="326">
        <f t="shared" si="15"/>
        <v>-87.30000000000001</v>
      </c>
      <c r="I155" s="327">
        <f t="shared" si="13"/>
        <v>0.4394036756201002</v>
      </c>
      <c r="J155" s="327">
        <f t="shared" si="14"/>
        <v>0.7965983224603914</v>
      </c>
      <c r="K155" s="322">
        <f t="shared" si="12"/>
        <v>71.69999999999999</v>
      </c>
    </row>
    <row r="156" spans="1:11" s="195" customFormat="1" ht="24.75" customHeight="1">
      <c r="A156" s="135" t="s">
        <v>262</v>
      </c>
      <c r="B156" s="139" t="s">
        <v>263</v>
      </c>
      <c r="C156" s="312">
        <v>10.1</v>
      </c>
      <c r="D156" s="312">
        <v>305</v>
      </c>
      <c r="E156" s="312">
        <v>305</v>
      </c>
      <c r="F156" s="312">
        <v>165</v>
      </c>
      <c r="G156" s="312">
        <v>58.5</v>
      </c>
      <c r="H156" s="326">
        <f t="shared" si="15"/>
        <v>-106.5</v>
      </c>
      <c r="I156" s="327">
        <f t="shared" si="13"/>
        <v>0.1918032786885246</v>
      </c>
      <c r="J156" s="327">
        <f t="shared" si="14"/>
        <v>0.35454545454545455</v>
      </c>
      <c r="K156" s="322">
        <f t="shared" si="12"/>
        <v>48.4</v>
      </c>
    </row>
    <row r="157" spans="1:11" s="188" customFormat="1" ht="26.25" customHeight="1">
      <c r="A157" s="272" t="s">
        <v>137</v>
      </c>
      <c r="B157" s="259" t="s">
        <v>27</v>
      </c>
      <c r="C157" s="61">
        <f>C158+C160+C159+C161</f>
        <v>1059.6</v>
      </c>
      <c r="D157" s="61">
        <f>D158+D160+D159+D161</f>
        <v>1771.6</v>
      </c>
      <c r="E157" s="61">
        <f>E158+E160+E159+E161</f>
        <v>2169.7999999999997</v>
      </c>
      <c r="F157" s="61">
        <f>F158+F160+F159+F161</f>
        <v>1609.8</v>
      </c>
      <c r="G157" s="61">
        <f>G158+G160+G159+G161</f>
        <v>1271</v>
      </c>
      <c r="H157" s="120">
        <f t="shared" si="15"/>
        <v>-338.79999999999995</v>
      </c>
      <c r="I157" s="328">
        <f t="shared" si="13"/>
        <v>0.5857682735736013</v>
      </c>
      <c r="J157" s="328">
        <f t="shared" si="14"/>
        <v>0.7895390731767922</v>
      </c>
      <c r="K157" s="329">
        <f t="shared" si="12"/>
        <v>211.4000000000001</v>
      </c>
    </row>
    <row r="158" spans="1:11" s="192" customFormat="1" ht="40.5" customHeight="1">
      <c r="A158" s="135" t="s">
        <v>264</v>
      </c>
      <c r="B158" s="136" t="s">
        <v>265</v>
      </c>
      <c r="C158" s="312">
        <v>15.2</v>
      </c>
      <c r="D158" s="312">
        <v>50</v>
      </c>
      <c r="E158" s="312">
        <v>97.1</v>
      </c>
      <c r="F158" s="312">
        <v>97.1</v>
      </c>
      <c r="G158" s="312">
        <v>77</v>
      </c>
      <c r="H158" s="326">
        <f t="shared" si="15"/>
        <v>-20.099999999999994</v>
      </c>
      <c r="I158" s="327">
        <f t="shared" si="13"/>
        <v>0.7929969104016479</v>
      </c>
      <c r="J158" s="327">
        <f t="shared" si="14"/>
        <v>0.7929969104016479</v>
      </c>
      <c r="K158" s="322">
        <f t="shared" si="12"/>
        <v>61.8</v>
      </c>
    </row>
    <row r="159" spans="1:11" s="192" customFormat="1" ht="39" customHeight="1">
      <c r="A159" s="135">
        <v>5012</v>
      </c>
      <c r="B159" s="136" t="s">
        <v>359</v>
      </c>
      <c r="C159" s="312">
        <v>9.3</v>
      </c>
      <c r="D159" s="312">
        <v>50</v>
      </c>
      <c r="E159" s="312">
        <v>50</v>
      </c>
      <c r="F159" s="312">
        <v>50</v>
      </c>
      <c r="G159" s="312">
        <v>9.3</v>
      </c>
      <c r="H159" s="326">
        <f t="shared" si="15"/>
        <v>-40.7</v>
      </c>
      <c r="I159" s="327">
        <f t="shared" si="13"/>
        <v>0.18600000000000003</v>
      </c>
      <c r="J159" s="327">
        <f t="shared" si="14"/>
        <v>0.18600000000000003</v>
      </c>
      <c r="K159" s="450">
        <f>G159-C159</f>
        <v>0</v>
      </c>
    </row>
    <row r="160" spans="1:11" s="192" customFormat="1" ht="43.5" customHeight="1">
      <c r="A160" s="135" t="s">
        <v>266</v>
      </c>
      <c r="B160" s="136" t="s">
        <v>267</v>
      </c>
      <c r="C160" s="312">
        <v>1035.1</v>
      </c>
      <c r="D160" s="312">
        <v>1671.6</v>
      </c>
      <c r="E160" s="312">
        <v>1945.6</v>
      </c>
      <c r="F160" s="312">
        <v>1430.5</v>
      </c>
      <c r="G160" s="312">
        <v>1181.7</v>
      </c>
      <c r="H160" s="326">
        <f t="shared" si="15"/>
        <v>-248.79999999999995</v>
      </c>
      <c r="I160" s="327">
        <f t="shared" si="13"/>
        <v>0.6073704769736843</v>
      </c>
      <c r="J160" s="327">
        <f t="shared" si="14"/>
        <v>0.8260747990213212</v>
      </c>
      <c r="K160" s="322">
        <f t="shared" si="12"/>
        <v>146.60000000000014</v>
      </c>
    </row>
    <row r="161" spans="1:11" s="192" customFormat="1" ht="63" customHeight="1">
      <c r="A161" s="135">
        <v>5049</v>
      </c>
      <c r="B161" s="136" t="s">
        <v>414</v>
      </c>
      <c r="C161" s="312"/>
      <c r="D161" s="312"/>
      <c r="E161" s="312">
        <v>77.1</v>
      </c>
      <c r="F161" s="312">
        <v>32.2</v>
      </c>
      <c r="G161" s="312">
        <v>3</v>
      </c>
      <c r="H161" s="326">
        <f t="shared" si="15"/>
        <v>-29.200000000000003</v>
      </c>
      <c r="I161" s="327">
        <f t="shared" si="13"/>
        <v>0.038910505836575876</v>
      </c>
      <c r="J161" s="327">
        <f t="shared" si="14"/>
        <v>0.09316770186335403</v>
      </c>
      <c r="K161" s="322">
        <f t="shared" si="12"/>
        <v>3</v>
      </c>
    </row>
    <row r="162" spans="1:11" s="188" customFormat="1" ht="20.25" customHeight="1">
      <c r="A162" s="272" t="s">
        <v>138</v>
      </c>
      <c r="B162" s="259" t="s">
        <v>79</v>
      </c>
      <c r="C162" s="61">
        <f>C163+C164+C165</f>
        <v>3328.6000000000004</v>
      </c>
      <c r="D162" s="61">
        <f>D163+D164+D165</f>
        <v>10900</v>
      </c>
      <c r="E162" s="61">
        <f>E163+E164+E165</f>
        <v>12172.5</v>
      </c>
      <c r="F162" s="61">
        <f>F163+F164+F165</f>
        <v>10825.7</v>
      </c>
      <c r="G162" s="61">
        <f>G163+G164+G165</f>
        <v>6177.9</v>
      </c>
      <c r="H162" s="120">
        <f t="shared" si="15"/>
        <v>-4647.800000000001</v>
      </c>
      <c r="I162" s="328">
        <f t="shared" si="13"/>
        <v>0.5075292667898952</v>
      </c>
      <c r="J162" s="328">
        <f t="shared" si="14"/>
        <v>0.570669795024802</v>
      </c>
      <c r="K162" s="329">
        <f t="shared" si="12"/>
        <v>2849.2999999999993</v>
      </c>
    </row>
    <row r="163" spans="1:11" s="192" customFormat="1" ht="84.75" customHeight="1">
      <c r="A163" s="135" t="s">
        <v>175</v>
      </c>
      <c r="B163" s="139" t="s">
        <v>268</v>
      </c>
      <c r="C163" s="312">
        <v>442.3</v>
      </c>
      <c r="D163" s="312">
        <v>1300</v>
      </c>
      <c r="E163" s="312">
        <v>2100</v>
      </c>
      <c r="F163" s="312">
        <v>2100</v>
      </c>
      <c r="G163" s="312">
        <v>1648.5</v>
      </c>
      <c r="H163" s="326">
        <f t="shared" si="15"/>
        <v>-451.5</v>
      </c>
      <c r="I163" s="327">
        <f t="shared" si="13"/>
        <v>0.785</v>
      </c>
      <c r="J163" s="327">
        <f t="shared" si="14"/>
        <v>0.785</v>
      </c>
      <c r="K163" s="322">
        <f t="shared" si="12"/>
        <v>1206.2</v>
      </c>
    </row>
    <row r="164" spans="1:11" s="192" customFormat="1" ht="20.25" customHeight="1">
      <c r="A164" s="135" t="s">
        <v>176</v>
      </c>
      <c r="B164" s="139" t="s">
        <v>177</v>
      </c>
      <c r="C164" s="312">
        <v>2570.3</v>
      </c>
      <c r="D164" s="312">
        <v>9000</v>
      </c>
      <c r="E164" s="312">
        <v>9472.5</v>
      </c>
      <c r="F164" s="312">
        <v>8125.7</v>
      </c>
      <c r="G164" s="312">
        <v>4093.5</v>
      </c>
      <c r="H164" s="326">
        <f t="shared" si="15"/>
        <v>-4032.2</v>
      </c>
      <c r="I164" s="327">
        <f t="shared" si="13"/>
        <v>0.43214568487727634</v>
      </c>
      <c r="J164" s="327">
        <f t="shared" si="14"/>
        <v>0.5037719827214886</v>
      </c>
      <c r="K164" s="322">
        <f t="shared" si="12"/>
        <v>1523.1999999999998</v>
      </c>
    </row>
    <row r="165" spans="1:11" s="192" customFormat="1" ht="147.75" customHeight="1">
      <c r="A165" s="135" t="s">
        <v>269</v>
      </c>
      <c r="B165" s="139" t="s">
        <v>379</v>
      </c>
      <c r="C165" s="312">
        <v>316</v>
      </c>
      <c r="D165" s="312">
        <v>600</v>
      </c>
      <c r="E165" s="312">
        <v>600</v>
      </c>
      <c r="F165" s="312">
        <v>600</v>
      </c>
      <c r="G165" s="312">
        <v>435.9</v>
      </c>
      <c r="H165" s="326">
        <f t="shared" si="15"/>
        <v>-164.10000000000002</v>
      </c>
      <c r="I165" s="327">
        <f t="shared" si="13"/>
        <v>0.7264999999999999</v>
      </c>
      <c r="J165" s="327">
        <f t="shared" si="14"/>
        <v>0.7264999999999999</v>
      </c>
      <c r="K165" s="322">
        <f t="shared" si="12"/>
        <v>119.89999999999998</v>
      </c>
    </row>
    <row r="166" spans="1:12" s="188" customFormat="1" ht="23.25" customHeight="1">
      <c r="A166" s="272" t="s">
        <v>151</v>
      </c>
      <c r="B166" s="259" t="s">
        <v>152</v>
      </c>
      <c r="C166" s="61">
        <f>C167+C168+C169+C170+C172+C173+C171</f>
        <v>1054.7</v>
      </c>
      <c r="D166" s="61">
        <f>D167+D168+D169+D170+D172+D173+D171</f>
        <v>11115.7</v>
      </c>
      <c r="E166" s="61">
        <f>E167+E168+E169+E170+E172+E173+E171</f>
        <v>12983.6</v>
      </c>
      <c r="F166" s="61">
        <f>F167+F168+F169+F170+F172+F173+F171</f>
        <v>12683.6</v>
      </c>
      <c r="G166" s="61">
        <f>G167+G168+G169+G170+G172+G173+G171</f>
        <v>6504.8</v>
      </c>
      <c r="H166" s="120">
        <f t="shared" si="15"/>
        <v>-6178.8</v>
      </c>
      <c r="I166" s="328">
        <f t="shared" si="13"/>
        <v>0.501001263131951</v>
      </c>
      <c r="J166" s="328">
        <f t="shared" si="14"/>
        <v>0.5128512409725945</v>
      </c>
      <c r="K166" s="329">
        <f t="shared" si="12"/>
        <v>5450.1</v>
      </c>
      <c r="L166" s="198"/>
    </row>
    <row r="167" spans="1:11" s="192" customFormat="1" ht="20.25" customHeight="1">
      <c r="A167" s="135" t="s">
        <v>270</v>
      </c>
      <c r="B167" s="136" t="s">
        <v>271</v>
      </c>
      <c r="C167" s="189"/>
      <c r="D167" s="312">
        <v>60</v>
      </c>
      <c r="E167" s="312">
        <v>195</v>
      </c>
      <c r="F167" s="312">
        <v>195</v>
      </c>
      <c r="G167" s="312">
        <v>38.7</v>
      </c>
      <c r="H167" s="326">
        <f t="shared" si="15"/>
        <v>-156.3</v>
      </c>
      <c r="I167" s="327">
        <f t="shared" si="13"/>
        <v>0.19846153846153847</v>
      </c>
      <c r="J167" s="327">
        <f t="shared" si="14"/>
        <v>0.19846153846153847</v>
      </c>
      <c r="K167" s="322">
        <f t="shared" si="12"/>
        <v>38.7</v>
      </c>
    </row>
    <row r="168" spans="1:11" s="192" customFormat="1" ht="39.75" customHeight="1">
      <c r="A168" s="135" t="s">
        <v>181</v>
      </c>
      <c r="B168" s="136" t="s">
        <v>183</v>
      </c>
      <c r="C168" s="312">
        <v>160.4</v>
      </c>
      <c r="D168" s="312">
        <v>1000</v>
      </c>
      <c r="E168" s="312">
        <v>1000</v>
      </c>
      <c r="F168" s="312">
        <v>700</v>
      </c>
      <c r="G168" s="312">
        <v>465.5</v>
      </c>
      <c r="H168" s="326">
        <f t="shared" si="15"/>
        <v>-234.5</v>
      </c>
      <c r="I168" s="327">
        <f t="shared" si="13"/>
        <v>0.4655</v>
      </c>
      <c r="J168" s="327">
        <f t="shared" si="14"/>
        <v>0.665</v>
      </c>
      <c r="K168" s="322">
        <f t="shared" si="12"/>
        <v>305.1</v>
      </c>
    </row>
    <row r="169" spans="1:11" s="192" customFormat="1" ht="58.5" customHeight="1">
      <c r="A169" s="135" t="s">
        <v>182</v>
      </c>
      <c r="B169" s="136" t="s">
        <v>184</v>
      </c>
      <c r="C169" s="312">
        <v>894.3</v>
      </c>
      <c r="D169" s="312">
        <v>10000</v>
      </c>
      <c r="E169" s="312">
        <v>10800</v>
      </c>
      <c r="F169" s="312">
        <v>10800</v>
      </c>
      <c r="G169" s="312">
        <v>5976.5</v>
      </c>
      <c r="H169" s="326">
        <f t="shared" si="15"/>
        <v>-4823.5</v>
      </c>
      <c r="I169" s="327">
        <f t="shared" si="13"/>
        <v>0.5533796296296296</v>
      </c>
      <c r="J169" s="327">
        <f t="shared" si="14"/>
        <v>0.5533796296296296</v>
      </c>
      <c r="K169" s="322">
        <f t="shared" si="12"/>
        <v>5082.2</v>
      </c>
    </row>
    <row r="170" spans="1:11" s="192" customFormat="1" ht="57.75" customHeight="1" hidden="1">
      <c r="A170" s="135" t="s">
        <v>272</v>
      </c>
      <c r="B170" s="136" t="s">
        <v>273</v>
      </c>
      <c r="C170" s="189"/>
      <c r="D170" s="312"/>
      <c r="E170" s="312"/>
      <c r="F170" s="312"/>
      <c r="G170" s="312"/>
      <c r="H170" s="326">
        <f t="shared" si="15"/>
        <v>0</v>
      </c>
      <c r="I170" s="327" t="e">
        <f t="shared" si="13"/>
        <v>#DIV/0!</v>
      </c>
      <c r="J170" s="327" t="e">
        <f t="shared" si="14"/>
        <v>#DIV/0!</v>
      </c>
      <c r="K170" s="322">
        <f t="shared" si="12"/>
        <v>0</v>
      </c>
    </row>
    <row r="171" spans="1:11" s="192" customFormat="1" ht="57.75" customHeight="1">
      <c r="A171" s="135">
        <v>7540</v>
      </c>
      <c r="B171" s="136" t="s">
        <v>415</v>
      </c>
      <c r="C171" s="189"/>
      <c r="D171" s="312"/>
      <c r="E171" s="312">
        <v>932.9</v>
      </c>
      <c r="F171" s="312">
        <v>932.9</v>
      </c>
      <c r="G171" s="312"/>
      <c r="H171" s="326">
        <f t="shared" si="15"/>
        <v>-932.9</v>
      </c>
      <c r="I171" s="327">
        <f t="shared" si="13"/>
        <v>0</v>
      </c>
      <c r="J171" s="327">
        <f t="shared" si="14"/>
        <v>0</v>
      </c>
      <c r="K171" s="322">
        <f t="shared" si="12"/>
        <v>0</v>
      </c>
    </row>
    <row r="172" spans="1:11" s="192" customFormat="1" ht="42" customHeight="1">
      <c r="A172" s="135" t="s">
        <v>274</v>
      </c>
      <c r="B172" s="136" t="s">
        <v>275</v>
      </c>
      <c r="C172" s="189"/>
      <c r="D172" s="312">
        <v>30</v>
      </c>
      <c r="E172" s="312">
        <v>30</v>
      </c>
      <c r="F172" s="312">
        <v>30</v>
      </c>
      <c r="G172" s="312"/>
      <c r="H172" s="326">
        <f t="shared" si="15"/>
        <v>-30</v>
      </c>
      <c r="I172" s="327">
        <f t="shared" si="13"/>
        <v>0</v>
      </c>
      <c r="J172" s="327">
        <f t="shared" si="14"/>
        <v>0</v>
      </c>
      <c r="K172" s="322">
        <f t="shared" si="12"/>
        <v>0</v>
      </c>
    </row>
    <row r="173" spans="1:11" s="192" customFormat="1" ht="38.25" customHeight="1">
      <c r="A173" s="135" t="s">
        <v>276</v>
      </c>
      <c r="B173" s="136" t="s">
        <v>277</v>
      </c>
      <c r="C173" s="189"/>
      <c r="D173" s="312">
        <v>25.7</v>
      </c>
      <c r="E173" s="312">
        <v>25.7</v>
      </c>
      <c r="F173" s="312">
        <v>25.7</v>
      </c>
      <c r="G173" s="312">
        <v>24.1</v>
      </c>
      <c r="H173" s="326">
        <f t="shared" si="15"/>
        <v>-1.5999999999999979</v>
      </c>
      <c r="I173" s="327">
        <f t="shared" si="13"/>
        <v>0.9377431906614787</v>
      </c>
      <c r="J173" s="327">
        <f t="shared" si="14"/>
        <v>0.9377431906614787</v>
      </c>
      <c r="K173" s="322">
        <f t="shared" si="12"/>
        <v>24.1</v>
      </c>
    </row>
    <row r="174" spans="1:11" s="188" customFormat="1" ht="23.25" customHeight="1">
      <c r="A174" s="272" t="s">
        <v>139</v>
      </c>
      <c r="B174" s="259" t="s">
        <v>143</v>
      </c>
      <c r="C174" s="61">
        <f>C175+C176+C177+C178+C180+C179</f>
        <v>1484.1</v>
      </c>
      <c r="D174" s="61">
        <f>D175+D176+D177+D178+D180+D179</f>
        <v>3772.9</v>
      </c>
      <c r="E174" s="61">
        <f>E175+E176+E177+E178+E180+E179</f>
        <v>6532.9</v>
      </c>
      <c r="F174" s="61">
        <f>F175+F176+F177+F178+F180+F179</f>
        <v>5895.8</v>
      </c>
      <c r="G174" s="61">
        <f>G175+G176+G177+G178+G180+G179</f>
        <v>3694.7000000000003</v>
      </c>
      <c r="H174" s="120">
        <f t="shared" si="15"/>
        <v>-2201.1</v>
      </c>
      <c r="I174" s="328">
        <f t="shared" si="13"/>
        <v>0.5655528172786971</v>
      </c>
      <c r="J174" s="328">
        <f t="shared" si="14"/>
        <v>0.6266664405169782</v>
      </c>
      <c r="K174" s="329">
        <f t="shared" si="12"/>
        <v>2210.6000000000004</v>
      </c>
    </row>
    <row r="175" spans="1:11" s="192" customFormat="1" ht="41.25" customHeight="1">
      <c r="A175" s="135" t="s">
        <v>278</v>
      </c>
      <c r="B175" s="136" t="s">
        <v>279</v>
      </c>
      <c r="C175" s="312">
        <v>37</v>
      </c>
      <c r="D175" s="312">
        <v>200</v>
      </c>
      <c r="E175" s="312">
        <v>1460</v>
      </c>
      <c r="F175" s="312">
        <v>1460</v>
      </c>
      <c r="G175" s="312">
        <v>870.9</v>
      </c>
      <c r="H175" s="326">
        <f t="shared" si="15"/>
        <v>-589.1</v>
      </c>
      <c r="I175" s="327">
        <f t="shared" si="13"/>
        <v>0.5965068493150685</v>
      </c>
      <c r="J175" s="327">
        <f t="shared" si="14"/>
        <v>0.5965068493150685</v>
      </c>
      <c r="K175" s="322">
        <f t="shared" si="12"/>
        <v>833.9</v>
      </c>
    </row>
    <row r="176" spans="1:11" s="192" customFormat="1" ht="38.25" customHeight="1">
      <c r="A176" s="135" t="s">
        <v>280</v>
      </c>
      <c r="B176" s="139" t="s">
        <v>380</v>
      </c>
      <c r="C176" s="312">
        <v>1308.3</v>
      </c>
      <c r="D176" s="312">
        <v>2532.9</v>
      </c>
      <c r="E176" s="312">
        <v>2732.9</v>
      </c>
      <c r="F176" s="312">
        <v>2095.8</v>
      </c>
      <c r="G176" s="312">
        <v>1422.4</v>
      </c>
      <c r="H176" s="326">
        <f t="shared" si="15"/>
        <v>-673.4000000000001</v>
      </c>
      <c r="I176" s="327">
        <f t="shared" si="13"/>
        <v>0.5204727578762487</v>
      </c>
      <c r="J176" s="327">
        <f t="shared" si="14"/>
        <v>0.678690714762859</v>
      </c>
      <c r="K176" s="322">
        <f t="shared" si="12"/>
        <v>114.10000000000014</v>
      </c>
    </row>
    <row r="177" spans="1:11" s="192" customFormat="1" ht="42.75" customHeight="1">
      <c r="A177" s="135" t="s">
        <v>282</v>
      </c>
      <c r="B177" s="136" t="s">
        <v>283</v>
      </c>
      <c r="C177" s="312">
        <v>10.7</v>
      </c>
      <c r="D177" s="312">
        <v>550</v>
      </c>
      <c r="E177" s="312">
        <v>1250</v>
      </c>
      <c r="F177" s="312">
        <v>1250</v>
      </c>
      <c r="G177" s="312">
        <v>777.8</v>
      </c>
      <c r="H177" s="326">
        <f t="shared" si="15"/>
        <v>-472.20000000000005</v>
      </c>
      <c r="I177" s="327">
        <f t="shared" si="13"/>
        <v>0.62224</v>
      </c>
      <c r="J177" s="327">
        <f t="shared" si="14"/>
        <v>0.62224</v>
      </c>
      <c r="K177" s="322">
        <f t="shared" si="12"/>
        <v>767.0999999999999</v>
      </c>
    </row>
    <row r="178" spans="1:11" s="192" customFormat="1" ht="24.75" customHeight="1">
      <c r="A178" s="135" t="s">
        <v>284</v>
      </c>
      <c r="B178" s="136" t="s">
        <v>285</v>
      </c>
      <c r="C178" s="312"/>
      <c r="D178" s="312">
        <v>20</v>
      </c>
      <c r="E178" s="312">
        <v>20</v>
      </c>
      <c r="F178" s="312">
        <v>20</v>
      </c>
      <c r="G178" s="312"/>
      <c r="H178" s="326">
        <f t="shared" si="15"/>
        <v>-20</v>
      </c>
      <c r="I178" s="327"/>
      <c r="J178" s="327"/>
      <c r="K178" s="322">
        <f t="shared" si="12"/>
        <v>0</v>
      </c>
    </row>
    <row r="179" spans="1:11" s="192" customFormat="1" ht="29.25" customHeight="1">
      <c r="A179" s="135">
        <v>8240</v>
      </c>
      <c r="B179" s="136" t="s">
        <v>378</v>
      </c>
      <c r="C179" s="312">
        <v>128.1</v>
      </c>
      <c r="D179" s="312">
        <v>370</v>
      </c>
      <c r="E179" s="312">
        <v>970</v>
      </c>
      <c r="F179" s="312">
        <v>970</v>
      </c>
      <c r="G179" s="312">
        <v>623.6</v>
      </c>
      <c r="H179" s="326">
        <f t="shared" si="15"/>
        <v>-346.4</v>
      </c>
      <c r="I179" s="327">
        <f t="shared" si="13"/>
        <v>0.6428865979381444</v>
      </c>
      <c r="J179" s="327">
        <f t="shared" si="14"/>
        <v>0.6428865979381444</v>
      </c>
      <c r="K179" s="322">
        <f t="shared" si="12"/>
        <v>495.5</v>
      </c>
    </row>
    <row r="180" spans="1:11" s="192" customFormat="1" ht="27.75" customHeight="1">
      <c r="A180" s="135" t="s">
        <v>286</v>
      </c>
      <c r="B180" s="136" t="s">
        <v>287</v>
      </c>
      <c r="C180" s="189"/>
      <c r="D180" s="312">
        <v>100</v>
      </c>
      <c r="E180" s="312">
        <v>100</v>
      </c>
      <c r="F180" s="312">
        <v>100</v>
      </c>
      <c r="G180" s="312"/>
      <c r="H180" s="326">
        <f t="shared" si="15"/>
        <v>-100</v>
      </c>
      <c r="I180" s="327">
        <f t="shared" si="13"/>
        <v>0</v>
      </c>
      <c r="J180" s="327">
        <f t="shared" si="14"/>
        <v>0</v>
      </c>
      <c r="K180" s="322">
        <f t="shared" si="12"/>
        <v>0</v>
      </c>
    </row>
    <row r="181" spans="1:11" s="199" customFormat="1" ht="51.75" customHeight="1">
      <c r="A181" s="281"/>
      <c r="B181" s="282" t="s">
        <v>381</v>
      </c>
      <c r="C181" s="61">
        <f>C105+C110+C136+C152+C157+C162+C166+C174+C132</f>
        <v>98792.00000000001</v>
      </c>
      <c r="D181" s="61">
        <f>D105+D110+D136+D152+D157+D162+D166+D174+D132</f>
        <v>191568.7</v>
      </c>
      <c r="E181" s="61">
        <f>E105+E110+E136+E152+E157+E162+E166+E174+E132</f>
        <v>205714.4</v>
      </c>
      <c r="F181" s="61">
        <f>F105+F110+F136+F152+F157+F162+F166+F174+F132</f>
        <v>142495.8</v>
      </c>
      <c r="G181" s="61">
        <f>G105+G110+G136+G152+G157+G162+G166+G174+G132</f>
        <v>110939.39999999997</v>
      </c>
      <c r="H181" s="120">
        <f t="shared" si="15"/>
        <v>-31556.400000000023</v>
      </c>
      <c r="I181" s="328">
        <f t="shared" si="13"/>
        <v>0.5392884503953052</v>
      </c>
      <c r="J181" s="328">
        <f t="shared" si="14"/>
        <v>0.7785450518541597</v>
      </c>
      <c r="K181" s="329">
        <f t="shared" si="12"/>
        <v>12147.39999999995</v>
      </c>
    </row>
    <row r="182" spans="1:11" s="203" customFormat="1" ht="39" customHeight="1" hidden="1" thickBot="1">
      <c r="A182" s="283">
        <v>250339</v>
      </c>
      <c r="B182" s="284" t="s">
        <v>80</v>
      </c>
      <c r="C182" s="200"/>
      <c r="D182" s="200"/>
      <c r="E182" s="200"/>
      <c r="F182" s="200"/>
      <c r="G182" s="200"/>
      <c r="H182" s="180">
        <f t="shared" si="15"/>
        <v>0</v>
      </c>
      <c r="I182" s="201" t="e">
        <f t="shared" si="13"/>
        <v>#DIV/0!</v>
      </c>
      <c r="J182" s="193" t="e">
        <f t="shared" si="14"/>
        <v>#DIV/0!</v>
      </c>
      <c r="K182" s="202">
        <f t="shared" si="12"/>
        <v>0</v>
      </c>
    </row>
    <row r="183" spans="1:11" s="188" customFormat="1" ht="26.25" customHeight="1">
      <c r="A183" s="282">
        <v>9000</v>
      </c>
      <c r="B183" s="285" t="s">
        <v>148</v>
      </c>
      <c r="C183" s="61">
        <f>C185+C186</f>
        <v>500</v>
      </c>
      <c r="D183" s="457">
        <f>D185+D186</f>
        <v>0</v>
      </c>
      <c r="E183" s="323">
        <f>E184+E185+E186</f>
        <v>4533</v>
      </c>
      <c r="F183" s="61">
        <f>F185+F186</f>
        <v>4533</v>
      </c>
      <c r="G183" s="61">
        <f>G185+G186</f>
        <v>4485.7</v>
      </c>
      <c r="H183" s="120">
        <f t="shared" si="15"/>
        <v>-47.30000000000018</v>
      </c>
      <c r="I183" s="327">
        <f t="shared" si="13"/>
        <v>0.9895654092212662</v>
      </c>
      <c r="J183" s="328">
        <f t="shared" si="14"/>
        <v>0.9895654092212662</v>
      </c>
      <c r="K183" s="322">
        <f aca="true" t="shared" si="16" ref="K183:K188">G183-C183</f>
        <v>3985.7</v>
      </c>
    </row>
    <row r="184" spans="1:11" s="192" customFormat="1" ht="38.25" customHeight="1" hidden="1">
      <c r="A184" s="286"/>
      <c r="B184" s="284"/>
      <c r="C184" s="313"/>
      <c r="D184" s="200"/>
      <c r="E184" s="313"/>
      <c r="F184" s="313"/>
      <c r="G184" s="313"/>
      <c r="H184" s="120">
        <f t="shared" si="15"/>
        <v>0</v>
      </c>
      <c r="I184" s="330" t="e">
        <f>G184/E184</f>
        <v>#DIV/0!</v>
      </c>
      <c r="J184" s="324" t="e">
        <f aca="true" t="shared" si="17" ref="J184:J215">G184/F184</f>
        <v>#DIV/0!</v>
      </c>
      <c r="K184" s="331">
        <f t="shared" si="16"/>
        <v>0</v>
      </c>
    </row>
    <row r="185" spans="1:11" s="192" customFormat="1" ht="24" customHeight="1">
      <c r="A185" s="135" t="s">
        <v>145</v>
      </c>
      <c r="B185" s="139" t="s">
        <v>144</v>
      </c>
      <c r="C185" s="314"/>
      <c r="D185" s="204"/>
      <c r="E185" s="314">
        <v>683</v>
      </c>
      <c r="F185" s="314">
        <v>683</v>
      </c>
      <c r="G185" s="314">
        <v>683</v>
      </c>
      <c r="H185" s="326">
        <f t="shared" si="15"/>
        <v>0</v>
      </c>
      <c r="I185" s="327">
        <f>G185/E185</f>
        <v>1</v>
      </c>
      <c r="J185" s="328">
        <f t="shared" si="17"/>
        <v>1</v>
      </c>
      <c r="K185" s="322">
        <f t="shared" si="16"/>
        <v>683</v>
      </c>
    </row>
    <row r="186" spans="1:11" s="192" customFormat="1" ht="59.25" customHeight="1">
      <c r="A186" s="135" t="s">
        <v>146</v>
      </c>
      <c r="B186" s="136" t="s">
        <v>147</v>
      </c>
      <c r="C186" s="312">
        <v>500</v>
      </c>
      <c r="D186" s="189"/>
      <c r="E186" s="314">
        <v>3850</v>
      </c>
      <c r="F186" s="314">
        <v>3850</v>
      </c>
      <c r="G186" s="314">
        <v>3802.7</v>
      </c>
      <c r="H186" s="326">
        <f t="shared" si="15"/>
        <v>-47.30000000000018</v>
      </c>
      <c r="I186" s="327">
        <f>G186/E186</f>
        <v>0.9877142857142857</v>
      </c>
      <c r="J186" s="328">
        <f t="shared" si="17"/>
        <v>0.9877142857142857</v>
      </c>
      <c r="K186" s="322">
        <f t="shared" si="16"/>
        <v>3302.7</v>
      </c>
    </row>
    <row r="187" spans="1:11" s="199" customFormat="1" ht="30.75" customHeight="1">
      <c r="A187" s="287"/>
      <c r="B187" s="259" t="s">
        <v>382</v>
      </c>
      <c r="C187" s="61">
        <f>C181+C183</f>
        <v>99292.00000000001</v>
      </c>
      <c r="D187" s="61">
        <f>D181+D183</f>
        <v>191568.7</v>
      </c>
      <c r="E187" s="61">
        <f>E181+E183</f>
        <v>210247.4</v>
      </c>
      <c r="F187" s="61">
        <f>F181+F183</f>
        <v>147028.8</v>
      </c>
      <c r="G187" s="61">
        <f>G181+G183</f>
        <v>115425.09999999996</v>
      </c>
      <c r="H187" s="120">
        <f t="shared" si="15"/>
        <v>-31603.700000000026</v>
      </c>
      <c r="I187" s="328">
        <f>G187/E187</f>
        <v>0.5489965630966184</v>
      </c>
      <c r="J187" s="328">
        <f t="shared" si="17"/>
        <v>0.7850509560031774</v>
      </c>
      <c r="K187" s="329">
        <f t="shared" si="16"/>
        <v>16133.099999999948</v>
      </c>
    </row>
    <row r="188" spans="1:11" s="199" customFormat="1" ht="42.75" customHeight="1">
      <c r="A188" s="287"/>
      <c r="B188" s="259" t="s">
        <v>365</v>
      </c>
      <c r="C188" s="61">
        <f>C189+C215+C214</f>
        <v>99292</v>
      </c>
      <c r="D188" s="61">
        <f>D189+D215+D214</f>
        <v>191568.69999999998</v>
      </c>
      <c r="E188" s="61">
        <f>E189+E215+E214</f>
        <v>210247.40000000002</v>
      </c>
      <c r="F188" s="61">
        <f>F189+F215+F214</f>
        <v>147028.8</v>
      </c>
      <c r="G188" s="61">
        <f>G189+G215+G214</f>
        <v>115425.1</v>
      </c>
      <c r="H188" s="120">
        <f t="shared" si="15"/>
        <v>-31603.699999999983</v>
      </c>
      <c r="I188" s="328">
        <f aca="true" t="shared" si="18" ref="I188:I215">G188/E188</f>
        <v>0.5489965630966185</v>
      </c>
      <c r="J188" s="328">
        <f t="shared" si="17"/>
        <v>0.7850509560031778</v>
      </c>
      <c r="K188" s="322">
        <f t="shared" si="16"/>
        <v>16133.100000000006</v>
      </c>
    </row>
    <row r="189" spans="1:11" s="205" customFormat="1" ht="24.75" customHeight="1">
      <c r="A189" s="288" t="s">
        <v>162</v>
      </c>
      <c r="B189" s="289" t="s">
        <v>383</v>
      </c>
      <c r="C189" s="61">
        <f>C190+C194+C208+C211+C213+C215</f>
        <v>99292</v>
      </c>
      <c r="D189" s="61">
        <f>D190+D194+D208+D211+D213</f>
        <v>191468.69999999998</v>
      </c>
      <c r="E189" s="61">
        <f>E190+E194+E208+E211+E213</f>
        <v>208987.40000000002</v>
      </c>
      <c r="F189" s="61">
        <f>F190+F194+F208+F211+F213</f>
        <v>145768.8</v>
      </c>
      <c r="G189" s="61">
        <f>G190+G194+G208+G211+G213</f>
        <v>114302.40000000001</v>
      </c>
      <c r="H189" s="120">
        <f t="shared" si="15"/>
        <v>-31466.39999999998</v>
      </c>
      <c r="I189" s="328">
        <f t="shared" si="18"/>
        <v>0.5469344084858704</v>
      </c>
      <c r="J189" s="328">
        <f t="shared" si="17"/>
        <v>0.7841348765991077</v>
      </c>
      <c r="K189" s="329">
        <f aca="true" t="shared" si="19" ref="K189:K217">G189-C189</f>
        <v>15010.400000000009</v>
      </c>
    </row>
    <row r="190" spans="1:11" s="205" customFormat="1" ht="42" customHeight="1">
      <c r="A190" s="288" t="s">
        <v>313</v>
      </c>
      <c r="B190" s="290" t="s">
        <v>306</v>
      </c>
      <c r="C190" s="61">
        <f>C191+C193</f>
        <v>79694.1</v>
      </c>
      <c r="D190" s="61">
        <f>D191+D193</f>
        <v>135415.9</v>
      </c>
      <c r="E190" s="61">
        <f>E191+E193</f>
        <v>138945.5</v>
      </c>
      <c r="F190" s="61">
        <f>F191+F193</f>
        <v>86395.5</v>
      </c>
      <c r="G190" s="61">
        <f>G191+G193</f>
        <v>78709.5</v>
      </c>
      <c r="H190" s="120">
        <f t="shared" si="15"/>
        <v>-7686</v>
      </c>
      <c r="I190" s="328">
        <f t="shared" si="18"/>
        <v>0.5664775037694636</v>
      </c>
      <c r="J190" s="328">
        <f t="shared" si="17"/>
        <v>0.9110370331788114</v>
      </c>
      <c r="K190" s="329">
        <f t="shared" si="19"/>
        <v>-984.6000000000058</v>
      </c>
    </row>
    <row r="191" spans="1:11" s="199" customFormat="1" ht="20.25" customHeight="1">
      <c r="A191" s="291" t="s">
        <v>314</v>
      </c>
      <c r="B191" s="292" t="s">
        <v>337</v>
      </c>
      <c r="C191" s="312">
        <v>64600.4</v>
      </c>
      <c r="D191" s="312">
        <v>110291.1</v>
      </c>
      <c r="E191" s="312">
        <v>113110.4</v>
      </c>
      <c r="F191" s="312">
        <v>68892.5</v>
      </c>
      <c r="G191" s="312">
        <v>62700.8</v>
      </c>
      <c r="H191" s="326">
        <f t="shared" si="15"/>
        <v>-6191.699999999997</v>
      </c>
      <c r="I191" s="327">
        <f t="shared" si="18"/>
        <v>0.5543327580841373</v>
      </c>
      <c r="J191" s="327">
        <f t="shared" si="17"/>
        <v>0.9101251950502595</v>
      </c>
      <c r="K191" s="322">
        <f t="shared" si="19"/>
        <v>-1899.5999999999985</v>
      </c>
    </row>
    <row r="192" spans="1:11" s="199" customFormat="1" ht="37.5" customHeight="1" hidden="1" thickBot="1">
      <c r="A192" s="291" t="s">
        <v>239</v>
      </c>
      <c r="B192" s="292" t="s">
        <v>338</v>
      </c>
      <c r="C192" s="312"/>
      <c r="D192" s="312"/>
      <c r="E192" s="312"/>
      <c r="F192" s="312"/>
      <c r="G192" s="312"/>
      <c r="H192" s="326">
        <f t="shared" si="15"/>
        <v>0</v>
      </c>
      <c r="I192" s="327" t="e">
        <f t="shared" si="18"/>
        <v>#DIV/0!</v>
      </c>
      <c r="J192" s="327" t="e">
        <f t="shared" si="17"/>
        <v>#DIV/0!</v>
      </c>
      <c r="K192" s="322">
        <f t="shared" si="19"/>
        <v>0</v>
      </c>
    </row>
    <row r="193" spans="1:11" s="199" customFormat="1" ht="22.5" customHeight="1">
      <c r="A193" s="291" t="s">
        <v>315</v>
      </c>
      <c r="B193" s="292" t="s">
        <v>339</v>
      </c>
      <c r="C193" s="312">
        <v>15093.7</v>
      </c>
      <c r="D193" s="312">
        <v>25124.8</v>
      </c>
      <c r="E193" s="312">
        <v>25835.1</v>
      </c>
      <c r="F193" s="312">
        <v>17503</v>
      </c>
      <c r="G193" s="312">
        <v>16008.7</v>
      </c>
      <c r="H193" s="326">
        <f t="shared" si="15"/>
        <v>-1494.2999999999993</v>
      </c>
      <c r="I193" s="327">
        <f t="shared" si="18"/>
        <v>0.6196492368908966</v>
      </c>
      <c r="J193" s="327">
        <f t="shared" si="17"/>
        <v>0.9146260641032966</v>
      </c>
      <c r="K193" s="322">
        <f t="shared" si="19"/>
        <v>915</v>
      </c>
    </row>
    <row r="194" spans="1:11" s="205" customFormat="1" ht="21.75" customHeight="1">
      <c r="A194" s="288" t="s">
        <v>316</v>
      </c>
      <c r="B194" s="293" t="s">
        <v>340</v>
      </c>
      <c r="C194" s="61">
        <f>C195+C196+C197+C198+C199+C200+C206</f>
        <v>12307.7</v>
      </c>
      <c r="D194" s="61">
        <f>D195+D196+D197+D198+D199+D200+D206</f>
        <v>41381</v>
      </c>
      <c r="E194" s="61">
        <f>E195+E196+E197+E198+E199+E200+E206</f>
        <v>48706.6</v>
      </c>
      <c r="F194" s="61">
        <f>F195+F196+F197+F198+F199+F200+F206</f>
        <v>41265.4</v>
      </c>
      <c r="G194" s="61">
        <f>G195+G196+G197+G198+G199+G200+G206</f>
        <v>22463.899999999998</v>
      </c>
      <c r="H194" s="120">
        <f t="shared" si="15"/>
        <v>-18801.500000000004</v>
      </c>
      <c r="I194" s="328">
        <f t="shared" si="18"/>
        <v>0.46120854257944505</v>
      </c>
      <c r="J194" s="328">
        <f t="shared" si="17"/>
        <v>0.5443761601729293</v>
      </c>
      <c r="K194" s="329">
        <f t="shared" si="19"/>
        <v>10156.199999999997</v>
      </c>
    </row>
    <row r="195" spans="1:11" s="199" customFormat="1" ht="25.5" customHeight="1">
      <c r="A195" s="294" t="s">
        <v>317</v>
      </c>
      <c r="B195" s="295" t="s">
        <v>341</v>
      </c>
      <c r="C195" s="312">
        <v>2071.3</v>
      </c>
      <c r="D195" s="312">
        <v>6959.2</v>
      </c>
      <c r="E195" s="312">
        <v>12726.7</v>
      </c>
      <c r="F195" s="312">
        <v>12278.4</v>
      </c>
      <c r="G195" s="312">
        <v>9306.5</v>
      </c>
      <c r="H195" s="326">
        <f t="shared" si="15"/>
        <v>-2971.8999999999996</v>
      </c>
      <c r="I195" s="327">
        <f t="shared" si="18"/>
        <v>0.7312579066057973</v>
      </c>
      <c r="J195" s="327">
        <f t="shared" si="17"/>
        <v>0.7579570628094866</v>
      </c>
      <c r="K195" s="322">
        <f t="shared" si="19"/>
        <v>7235.2</v>
      </c>
    </row>
    <row r="196" spans="1:11" s="199" customFormat="1" ht="24.75" customHeight="1">
      <c r="A196" s="294" t="s">
        <v>318</v>
      </c>
      <c r="B196" s="295" t="s">
        <v>342</v>
      </c>
      <c r="C196" s="312"/>
      <c r="D196" s="312">
        <v>46</v>
      </c>
      <c r="E196" s="312">
        <v>26</v>
      </c>
      <c r="F196" s="312">
        <v>22</v>
      </c>
      <c r="G196" s="312"/>
      <c r="H196" s="326">
        <f t="shared" si="15"/>
        <v>-22</v>
      </c>
      <c r="I196" s="327">
        <f t="shared" si="18"/>
        <v>0</v>
      </c>
      <c r="J196" s="327">
        <f t="shared" si="17"/>
        <v>0</v>
      </c>
      <c r="K196" s="322">
        <f t="shared" si="19"/>
        <v>0</v>
      </c>
    </row>
    <row r="197" spans="1:11" s="199" customFormat="1" ht="24.75" customHeight="1">
      <c r="A197" s="294" t="s">
        <v>319</v>
      </c>
      <c r="B197" s="295" t="s">
        <v>308</v>
      </c>
      <c r="C197" s="312">
        <v>652.5</v>
      </c>
      <c r="D197" s="312">
        <v>1000</v>
      </c>
      <c r="E197" s="312">
        <v>1000</v>
      </c>
      <c r="F197" s="312">
        <v>542</v>
      </c>
      <c r="G197" s="312"/>
      <c r="H197" s="326">
        <f t="shared" si="15"/>
        <v>-542</v>
      </c>
      <c r="I197" s="327">
        <f t="shared" si="18"/>
        <v>0</v>
      </c>
      <c r="J197" s="327">
        <f t="shared" si="17"/>
        <v>0</v>
      </c>
      <c r="K197" s="322">
        <f t="shared" si="19"/>
        <v>-652.5</v>
      </c>
    </row>
    <row r="198" spans="1:11" s="199" customFormat="1" ht="21.75" customHeight="1">
      <c r="A198" s="294" t="s">
        <v>320</v>
      </c>
      <c r="B198" s="295" t="s">
        <v>343</v>
      </c>
      <c r="C198" s="312">
        <v>1667.6</v>
      </c>
      <c r="D198" s="312">
        <v>13693.3</v>
      </c>
      <c r="E198" s="312">
        <v>14957.1</v>
      </c>
      <c r="F198" s="312">
        <v>14026.8</v>
      </c>
      <c r="G198" s="312">
        <v>5318.4</v>
      </c>
      <c r="H198" s="326">
        <f t="shared" si="15"/>
        <v>-8708.4</v>
      </c>
      <c r="I198" s="327">
        <f t="shared" si="18"/>
        <v>0.35557695007722084</v>
      </c>
      <c r="J198" s="327">
        <f t="shared" si="17"/>
        <v>0.3791598939173582</v>
      </c>
      <c r="K198" s="322">
        <f t="shared" si="19"/>
        <v>3650.7999999999997</v>
      </c>
    </row>
    <row r="199" spans="1:11" s="199" customFormat="1" ht="26.25" customHeight="1">
      <c r="A199" s="294" t="s">
        <v>321</v>
      </c>
      <c r="B199" s="295" t="s">
        <v>344</v>
      </c>
      <c r="C199" s="312">
        <v>48.8</v>
      </c>
      <c r="D199" s="312">
        <v>266</v>
      </c>
      <c r="E199" s="312">
        <v>476.8</v>
      </c>
      <c r="F199" s="312">
        <v>457.5</v>
      </c>
      <c r="G199" s="312">
        <v>220</v>
      </c>
      <c r="H199" s="326">
        <f t="shared" si="15"/>
        <v>-237.5</v>
      </c>
      <c r="I199" s="327">
        <f t="shared" si="18"/>
        <v>0.46140939597315433</v>
      </c>
      <c r="J199" s="327">
        <f t="shared" si="17"/>
        <v>0.4808743169398907</v>
      </c>
      <c r="K199" s="322">
        <f t="shared" si="19"/>
        <v>171.2</v>
      </c>
    </row>
    <row r="200" spans="1:11" s="205" customFormat="1" ht="25.5" customHeight="1">
      <c r="A200" s="288" t="s">
        <v>322</v>
      </c>
      <c r="B200" s="290" t="s">
        <v>307</v>
      </c>
      <c r="C200" s="61">
        <f>C201+C202+C203+C204+C205</f>
        <v>7862.5</v>
      </c>
      <c r="D200" s="61">
        <f>D201+D202+D203+D204+D205</f>
        <v>19299.6</v>
      </c>
      <c r="E200" s="61">
        <f>E201+E202+E203+E204+E205</f>
        <v>19402.1</v>
      </c>
      <c r="F200" s="61">
        <f>F201+F202+F203+F204+F205</f>
        <v>13820.800000000001</v>
      </c>
      <c r="G200" s="61">
        <f>G201+G202+G203+G204+G205</f>
        <v>7571.2</v>
      </c>
      <c r="H200" s="120">
        <f t="shared" si="15"/>
        <v>-6249.600000000001</v>
      </c>
      <c r="I200" s="328">
        <f t="shared" si="18"/>
        <v>0.39022580029996756</v>
      </c>
      <c r="J200" s="328">
        <f t="shared" si="17"/>
        <v>0.5478119935170178</v>
      </c>
      <c r="K200" s="329">
        <f t="shared" si="19"/>
        <v>-291.3000000000002</v>
      </c>
    </row>
    <row r="201" spans="1:11" s="199" customFormat="1" ht="23.25" customHeight="1">
      <c r="A201" s="294" t="s">
        <v>323</v>
      </c>
      <c r="B201" s="295" t="s">
        <v>345</v>
      </c>
      <c r="C201" s="312">
        <v>2167.5</v>
      </c>
      <c r="D201" s="312">
        <v>4300</v>
      </c>
      <c r="E201" s="312">
        <v>4300</v>
      </c>
      <c r="F201" s="312">
        <v>2460.3</v>
      </c>
      <c r="G201" s="312">
        <v>1775.2</v>
      </c>
      <c r="H201" s="326">
        <f t="shared" si="15"/>
        <v>-685.1000000000001</v>
      </c>
      <c r="I201" s="327">
        <f t="shared" si="18"/>
        <v>0.4128372093023256</v>
      </c>
      <c r="J201" s="327">
        <f t="shared" si="17"/>
        <v>0.7215380238182335</v>
      </c>
      <c r="K201" s="322">
        <f t="shared" si="19"/>
        <v>-392.29999999999995</v>
      </c>
    </row>
    <row r="202" spans="1:11" s="199" customFormat="1" ht="23.25" customHeight="1">
      <c r="A202" s="294" t="s">
        <v>324</v>
      </c>
      <c r="B202" s="295" t="s">
        <v>346</v>
      </c>
      <c r="C202" s="312">
        <v>102.6</v>
      </c>
      <c r="D202" s="312">
        <v>348.7</v>
      </c>
      <c r="E202" s="312">
        <v>348.7</v>
      </c>
      <c r="F202" s="312">
        <v>207.3</v>
      </c>
      <c r="G202" s="312">
        <v>72.5</v>
      </c>
      <c r="H202" s="326">
        <f t="shared" si="15"/>
        <v>-134.8</v>
      </c>
      <c r="I202" s="327">
        <f t="shared" si="18"/>
        <v>0.2079151132778893</v>
      </c>
      <c r="J202" s="327">
        <f t="shared" si="17"/>
        <v>0.34973468403280267</v>
      </c>
      <c r="K202" s="322">
        <f t="shared" si="19"/>
        <v>-30.099999999999994</v>
      </c>
    </row>
    <row r="203" spans="1:11" s="199" customFormat="1" ht="22.5" customHeight="1">
      <c r="A203" s="294" t="s">
        <v>325</v>
      </c>
      <c r="B203" s="295" t="s">
        <v>347</v>
      </c>
      <c r="C203" s="312">
        <v>1390.4</v>
      </c>
      <c r="D203" s="312">
        <v>4962.6</v>
      </c>
      <c r="E203" s="312">
        <v>4962.6</v>
      </c>
      <c r="F203" s="312">
        <v>3168.1</v>
      </c>
      <c r="G203" s="312">
        <v>1041.6</v>
      </c>
      <c r="H203" s="326">
        <f t="shared" si="15"/>
        <v>-2126.5</v>
      </c>
      <c r="I203" s="327">
        <f t="shared" si="18"/>
        <v>0.2098899770281707</v>
      </c>
      <c r="J203" s="327">
        <f t="shared" si="17"/>
        <v>0.32877750071020484</v>
      </c>
      <c r="K203" s="322">
        <f t="shared" si="19"/>
        <v>-348.8000000000002</v>
      </c>
    </row>
    <row r="204" spans="1:11" s="199" customFormat="1" ht="22.5" customHeight="1">
      <c r="A204" s="294" t="s">
        <v>326</v>
      </c>
      <c r="B204" s="295" t="s">
        <v>348</v>
      </c>
      <c r="C204" s="312">
        <v>3829.8</v>
      </c>
      <c r="D204" s="312">
        <v>5931.7</v>
      </c>
      <c r="E204" s="312">
        <v>5576.3</v>
      </c>
      <c r="F204" s="312">
        <v>4022</v>
      </c>
      <c r="G204" s="312">
        <v>2945.6</v>
      </c>
      <c r="H204" s="326">
        <f t="shared" si="15"/>
        <v>-1076.4</v>
      </c>
      <c r="I204" s="327">
        <f t="shared" si="18"/>
        <v>0.5282355683876405</v>
      </c>
      <c r="J204" s="327">
        <f t="shared" si="17"/>
        <v>0.732371954251616</v>
      </c>
      <c r="K204" s="322">
        <f t="shared" si="19"/>
        <v>-884.2000000000003</v>
      </c>
    </row>
    <row r="205" spans="1:11" s="199" customFormat="1" ht="39.75" customHeight="1">
      <c r="A205" s="294" t="s">
        <v>327</v>
      </c>
      <c r="B205" s="296" t="s">
        <v>349</v>
      </c>
      <c r="C205" s="312">
        <v>372.2</v>
      </c>
      <c r="D205" s="312">
        <v>3756.6</v>
      </c>
      <c r="E205" s="312">
        <v>4214.5</v>
      </c>
      <c r="F205" s="312">
        <v>3963.1</v>
      </c>
      <c r="G205" s="312">
        <v>1736.3</v>
      </c>
      <c r="H205" s="326">
        <f t="shared" si="15"/>
        <v>-2226.8</v>
      </c>
      <c r="I205" s="327">
        <f t="shared" si="18"/>
        <v>0.4119824415707676</v>
      </c>
      <c r="J205" s="327">
        <f t="shared" si="17"/>
        <v>0.4381166258736847</v>
      </c>
      <c r="K205" s="322">
        <f t="shared" si="19"/>
        <v>1364.1</v>
      </c>
    </row>
    <row r="206" spans="1:11" s="205" customFormat="1" ht="44.25" customHeight="1">
      <c r="A206" s="297" t="s">
        <v>328</v>
      </c>
      <c r="B206" s="298" t="s">
        <v>350</v>
      </c>
      <c r="C206" s="61">
        <f>C207</f>
        <v>5</v>
      </c>
      <c r="D206" s="61">
        <f>D207</f>
        <v>116.9</v>
      </c>
      <c r="E206" s="61">
        <f>E207</f>
        <v>117.9</v>
      </c>
      <c r="F206" s="61">
        <f>F207</f>
        <v>117.9</v>
      </c>
      <c r="G206" s="61">
        <f>G207</f>
        <v>47.8</v>
      </c>
      <c r="H206" s="120">
        <f t="shared" si="15"/>
        <v>-70.10000000000001</v>
      </c>
      <c r="I206" s="328">
        <f t="shared" si="18"/>
        <v>0.4054283290924512</v>
      </c>
      <c r="J206" s="328">
        <f t="shared" si="17"/>
        <v>0.4054283290924512</v>
      </c>
      <c r="K206" s="329">
        <f t="shared" si="19"/>
        <v>42.8</v>
      </c>
    </row>
    <row r="207" spans="1:11" s="199" customFormat="1" ht="64.5" customHeight="1">
      <c r="A207" s="299" t="s">
        <v>329</v>
      </c>
      <c r="B207" s="300" t="s">
        <v>351</v>
      </c>
      <c r="C207" s="312">
        <v>5</v>
      </c>
      <c r="D207" s="312">
        <v>116.9</v>
      </c>
      <c r="E207" s="61">
        <v>117.9</v>
      </c>
      <c r="F207" s="61">
        <v>117.9</v>
      </c>
      <c r="G207" s="61">
        <v>47.8</v>
      </c>
      <c r="H207" s="326">
        <f t="shared" si="15"/>
        <v>-70.10000000000001</v>
      </c>
      <c r="I207" s="327">
        <f t="shared" si="18"/>
        <v>0.4054283290924512</v>
      </c>
      <c r="J207" s="327">
        <f t="shared" si="17"/>
        <v>0.4054283290924512</v>
      </c>
      <c r="K207" s="322">
        <f t="shared" si="19"/>
        <v>42.8</v>
      </c>
    </row>
    <row r="208" spans="1:11" s="205" customFormat="1" ht="28.5" customHeight="1">
      <c r="A208" s="288" t="s">
        <v>330</v>
      </c>
      <c r="B208" s="290" t="s">
        <v>352</v>
      </c>
      <c r="C208" s="61">
        <f>C209+C210</f>
        <v>6211.2</v>
      </c>
      <c r="D208" s="61">
        <f>D209+D210</f>
        <v>11485</v>
      </c>
      <c r="E208" s="61">
        <f>E209+E210</f>
        <v>16258</v>
      </c>
      <c r="F208" s="61">
        <f>F209+F210</f>
        <v>13868.4</v>
      </c>
      <c r="G208" s="61">
        <f>G209+G210</f>
        <v>10567.8</v>
      </c>
      <c r="H208" s="120">
        <f t="shared" si="15"/>
        <v>-3300.6000000000004</v>
      </c>
      <c r="I208" s="328">
        <f t="shared" si="18"/>
        <v>0.6500061508180588</v>
      </c>
      <c r="J208" s="328">
        <f t="shared" si="17"/>
        <v>0.7620057108246084</v>
      </c>
      <c r="K208" s="329">
        <f t="shared" si="19"/>
        <v>4356.599999999999</v>
      </c>
    </row>
    <row r="209" spans="1:11" s="199" customFormat="1" ht="42.75" customHeight="1">
      <c r="A209" s="299" t="s">
        <v>331</v>
      </c>
      <c r="B209" s="300" t="s">
        <v>353</v>
      </c>
      <c r="C209" s="312">
        <v>5711.2</v>
      </c>
      <c r="D209" s="312">
        <v>11485</v>
      </c>
      <c r="E209" s="312">
        <v>12885</v>
      </c>
      <c r="F209" s="312">
        <v>10495.4</v>
      </c>
      <c r="G209" s="312">
        <v>7204.8</v>
      </c>
      <c r="H209" s="326">
        <f t="shared" si="15"/>
        <v>-3290.5999999999995</v>
      </c>
      <c r="I209" s="327">
        <f t="shared" si="18"/>
        <v>0.5591618160651921</v>
      </c>
      <c r="J209" s="327">
        <f t="shared" si="17"/>
        <v>0.6864721687596471</v>
      </c>
      <c r="K209" s="322">
        <f t="shared" si="19"/>
        <v>1493.6000000000004</v>
      </c>
    </row>
    <row r="210" spans="1:11" s="199" customFormat="1" ht="41.25" customHeight="1">
      <c r="A210" s="299" t="s">
        <v>332</v>
      </c>
      <c r="B210" s="300" t="s">
        <v>354</v>
      </c>
      <c r="C210" s="312">
        <v>500</v>
      </c>
      <c r="D210" s="312"/>
      <c r="E210" s="312">
        <v>3373</v>
      </c>
      <c r="F210" s="312">
        <v>3373</v>
      </c>
      <c r="G210" s="312">
        <v>3363</v>
      </c>
      <c r="H210" s="326">
        <f t="shared" si="15"/>
        <v>-10</v>
      </c>
      <c r="I210" s="327">
        <f t="shared" si="18"/>
        <v>0.9970352801660243</v>
      </c>
      <c r="J210" s="327">
        <f t="shared" si="17"/>
        <v>0.9970352801660243</v>
      </c>
      <c r="K210" s="322">
        <f t="shared" si="19"/>
        <v>2863</v>
      </c>
    </row>
    <row r="211" spans="1:11" s="205" customFormat="1" ht="30" customHeight="1">
      <c r="A211" s="288" t="s">
        <v>333</v>
      </c>
      <c r="B211" s="293" t="s">
        <v>355</v>
      </c>
      <c r="C211" s="61">
        <f>C212</f>
        <v>1060.1</v>
      </c>
      <c r="D211" s="61">
        <f>D212</f>
        <v>3011</v>
      </c>
      <c r="E211" s="61">
        <f>E212</f>
        <v>4921.7</v>
      </c>
      <c r="F211" s="61">
        <f>F212</f>
        <v>4083.9</v>
      </c>
      <c r="G211" s="61">
        <f>G212</f>
        <v>2500.6</v>
      </c>
      <c r="H211" s="120">
        <f t="shared" si="15"/>
        <v>-1583.3000000000002</v>
      </c>
      <c r="I211" s="328">
        <f t="shared" si="18"/>
        <v>0.5080764776398399</v>
      </c>
      <c r="J211" s="328">
        <f t="shared" si="17"/>
        <v>0.612306863537305</v>
      </c>
      <c r="K211" s="329">
        <f t="shared" si="19"/>
        <v>1440.5</v>
      </c>
    </row>
    <row r="212" spans="1:11" s="199" customFormat="1" ht="29.25" customHeight="1">
      <c r="A212" s="299" t="s">
        <v>334</v>
      </c>
      <c r="B212" s="301" t="s">
        <v>356</v>
      </c>
      <c r="C212" s="312">
        <v>1060.1</v>
      </c>
      <c r="D212" s="312">
        <v>3011</v>
      </c>
      <c r="E212" s="312">
        <v>4921.7</v>
      </c>
      <c r="F212" s="312">
        <v>4083.9</v>
      </c>
      <c r="G212" s="312">
        <v>2500.6</v>
      </c>
      <c r="H212" s="326">
        <f t="shared" si="15"/>
        <v>-1583.3000000000002</v>
      </c>
      <c r="I212" s="327">
        <f t="shared" si="18"/>
        <v>0.5080764776398399</v>
      </c>
      <c r="J212" s="327">
        <f t="shared" si="17"/>
        <v>0.612306863537305</v>
      </c>
      <c r="K212" s="322">
        <f t="shared" si="19"/>
        <v>1440.5</v>
      </c>
    </row>
    <row r="213" spans="1:11" s="205" customFormat="1" ht="24" customHeight="1">
      <c r="A213" s="297" t="s">
        <v>335</v>
      </c>
      <c r="B213" s="302" t="s">
        <v>357</v>
      </c>
      <c r="C213" s="61">
        <v>18.9</v>
      </c>
      <c r="D213" s="61">
        <v>175.8</v>
      </c>
      <c r="E213" s="61">
        <v>155.6</v>
      </c>
      <c r="F213" s="61">
        <v>155.6</v>
      </c>
      <c r="G213" s="61">
        <v>60.6</v>
      </c>
      <c r="H213" s="120">
        <f t="shared" si="15"/>
        <v>-95</v>
      </c>
      <c r="I213" s="328">
        <f t="shared" si="18"/>
        <v>0.38946015424164526</v>
      </c>
      <c r="J213" s="328">
        <f t="shared" si="17"/>
        <v>0.38946015424164526</v>
      </c>
      <c r="K213" s="329">
        <f t="shared" si="19"/>
        <v>41.7</v>
      </c>
    </row>
    <row r="214" spans="1:11" s="205" customFormat="1" ht="24" customHeight="1">
      <c r="A214" s="297">
        <v>3000</v>
      </c>
      <c r="B214" s="302" t="s">
        <v>404</v>
      </c>
      <c r="C214" s="61"/>
      <c r="D214" s="61"/>
      <c r="E214" s="61">
        <v>1160</v>
      </c>
      <c r="F214" s="61">
        <v>1160</v>
      </c>
      <c r="G214" s="61">
        <v>1122.7</v>
      </c>
      <c r="H214" s="120">
        <f t="shared" si="15"/>
        <v>-37.299999999999955</v>
      </c>
      <c r="I214" s="328">
        <f t="shared" si="18"/>
        <v>0.9678448275862069</v>
      </c>
      <c r="J214" s="328">
        <f t="shared" si="17"/>
        <v>0.9678448275862069</v>
      </c>
      <c r="K214" s="329">
        <f t="shared" si="19"/>
        <v>1122.7</v>
      </c>
    </row>
    <row r="215" spans="1:11" s="205" customFormat="1" ht="29.25" customHeight="1">
      <c r="A215" s="297" t="s">
        <v>336</v>
      </c>
      <c r="B215" s="302" t="s">
        <v>358</v>
      </c>
      <c r="C215" s="61"/>
      <c r="D215" s="61">
        <v>100</v>
      </c>
      <c r="E215" s="61">
        <v>100</v>
      </c>
      <c r="F215" s="61">
        <v>100</v>
      </c>
      <c r="G215" s="61"/>
      <c r="H215" s="120">
        <f t="shared" si="15"/>
        <v>-100</v>
      </c>
      <c r="I215" s="328">
        <f t="shared" si="18"/>
        <v>0</v>
      </c>
      <c r="J215" s="328">
        <f t="shared" si="17"/>
        <v>0</v>
      </c>
      <c r="K215" s="329">
        <f t="shared" si="19"/>
        <v>0</v>
      </c>
    </row>
    <row r="216" spans="1:11" s="206" customFormat="1" ht="32.25" customHeight="1">
      <c r="A216" s="471" t="s">
        <v>178</v>
      </c>
      <c r="B216" s="472"/>
      <c r="C216" s="472"/>
      <c r="D216" s="472"/>
      <c r="E216" s="472"/>
      <c r="F216" s="472"/>
      <c r="G216" s="472"/>
      <c r="H216" s="472"/>
      <c r="I216" s="472"/>
      <c r="J216" s="472"/>
      <c r="K216" s="472"/>
    </row>
    <row r="217" spans="1:11" s="207" customFormat="1" ht="40.5" customHeight="1">
      <c r="A217" s="286" t="s">
        <v>179</v>
      </c>
      <c r="B217" s="303" t="s">
        <v>180</v>
      </c>
      <c r="C217" s="312"/>
      <c r="D217" s="312">
        <v>100</v>
      </c>
      <c r="E217" s="312">
        <v>100</v>
      </c>
      <c r="F217" s="312">
        <v>100</v>
      </c>
      <c r="G217" s="312"/>
      <c r="H217" s="320">
        <f>G217-F217</f>
        <v>-100</v>
      </c>
      <c r="I217" s="140">
        <f>IF(C217=0,"",IF(($G217/C217*100)&gt;=200,"В/100",$G217/C217*100))</f>
      </c>
      <c r="J217" s="321">
        <f>IF(E217=0,"",IF((G217/E217*100)&gt;=200,"В/100",G217/E217*100))</f>
        <v>0</v>
      </c>
      <c r="K217" s="322">
        <f t="shared" si="19"/>
        <v>0</v>
      </c>
    </row>
    <row r="218" spans="1:11" s="187" customFormat="1" ht="29.25" customHeight="1">
      <c r="A218" s="459" t="s">
        <v>50</v>
      </c>
      <c r="B218" s="459"/>
      <c r="C218" s="459"/>
      <c r="D218" s="459"/>
      <c r="E218" s="459"/>
      <c r="F218" s="459"/>
      <c r="G218" s="459"/>
      <c r="H218" s="459"/>
      <c r="I218" s="459"/>
      <c r="J218" s="459"/>
      <c r="K218" s="459"/>
    </row>
    <row r="219" spans="1:11" s="429" customFormat="1" ht="19.5">
      <c r="A219" s="420">
        <v>602000</v>
      </c>
      <c r="B219" s="421" t="s">
        <v>419</v>
      </c>
      <c r="C219" s="422">
        <v>-239.3</v>
      </c>
      <c r="D219" s="422"/>
      <c r="E219" s="419">
        <v>1395</v>
      </c>
      <c r="F219" s="423"/>
      <c r="G219" s="424">
        <v>-7327</v>
      </c>
      <c r="H219" s="425">
        <f aca="true" t="shared" si="20" ref="H219:H249">G219-F219</f>
        <v>-7327</v>
      </c>
      <c r="I219" s="426">
        <f>G219/E219</f>
        <v>-5.252329749103943</v>
      </c>
      <c r="J219" s="427"/>
      <c r="K219" s="428">
        <f aca="true" t="shared" si="21" ref="K219:K249">G219-C219</f>
        <v>-7087.7</v>
      </c>
    </row>
    <row r="220" spans="1:11" s="429" customFormat="1" ht="19.5">
      <c r="A220" s="420">
        <v>602100</v>
      </c>
      <c r="B220" s="421" t="s">
        <v>403</v>
      </c>
      <c r="C220" s="422">
        <v>17866.7</v>
      </c>
      <c r="D220" s="422"/>
      <c r="E220" s="424">
        <v>20782.9</v>
      </c>
      <c r="F220" s="424"/>
      <c r="G220" s="424">
        <v>23758.4</v>
      </c>
      <c r="H220" s="425">
        <f t="shared" si="20"/>
        <v>23758.4</v>
      </c>
      <c r="I220" s="426">
        <f>G220/E220</f>
        <v>1.143170587357876</v>
      </c>
      <c r="J220" s="427"/>
      <c r="K220" s="428">
        <f t="shared" si="21"/>
        <v>5891.700000000001</v>
      </c>
    </row>
    <row r="221" spans="1:11" s="429" customFormat="1" ht="19.5" customHeight="1">
      <c r="A221" s="420">
        <v>602200</v>
      </c>
      <c r="B221" s="421" t="s">
        <v>30</v>
      </c>
      <c r="C221" s="422">
        <v>17111.7</v>
      </c>
      <c r="D221" s="422"/>
      <c r="E221" s="422"/>
      <c r="F221" s="422"/>
      <c r="G221" s="422">
        <v>26295.1</v>
      </c>
      <c r="H221" s="425">
        <f t="shared" si="20"/>
        <v>26295.1</v>
      </c>
      <c r="I221" s="426"/>
      <c r="J221" s="427"/>
      <c r="K221" s="428">
        <f t="shared" si="21"/>
        <v>9183.399999999998</v>
      </c>
    </row>
    <row r="222" spans="1:11" s="214" customFormat="1" ht="19.5" hidden="1">
      <c r="A222" s="304"/>
      <c r="B222" s="305" t="s">
        <v>14</v>
      </c>
      <c r="C222" s="315"/>
      <c r="D222" s="208"/>
      <c r="E222" s="209"/>
      <c r="F222" s="209"/>
      <c r="G222" s="209"/>
      <c r="H222" s="210">
        <f t="shared" si="20"/>
        <v>0</v>
      </c>
      <c r="I222" s="211"/>
      <c r="J222" s="212"/>
      <c r="K222" s="213">
        <f t="shared" si="21"/>
        <v>0</v>
      </c>
    </row>
    <row r="223" spans="1:11" s="214" customFormat="1" ht="19.5" hidden="1">
      <c r="A223" s="304"/>
      <c r="B223" s="305" t="s">
        <v>12</v>
      </c>
      <c r="C223" s="315"/>
      <c r="D223" s="208"/>
      <c r="E223" s="209"/>
      <c r="F223" s="209"/>
      <c r="G223" s="209"/>
      <c r="H223" s="210">
        <f t="shared" si="20"/>
        <v>0</v>
      </c>
      <c r="I223" s="211"/>
      <c r="J223" s="212"/>
      <c r="K223" s="213">
        <f t="shared" si="21"/>
        <v>0</v>
      </c>
    </row>
    <row r="224" spans="1:11" s="214" customFormat="1" ht="19.5" hidden="1">
      <c r="A224" s="304"/>
      <c r="B224" s="305" t="s">
        <v>13</v>
      </c>
      <c r="C224" s="315"/>
      <c r="D224" s="208"/>
      <c r="E224" s="208"/>
      <c r="F224" s="208"/>
      <c r="G224" s="208"/>
      <c r="H224" s="210">
        <f t="shared" si="20"/>
        <v>0</v>
      </c>
      <c r="I224" s="211"/>
      <c r="J224" s="212"/>
      <c r="K224" s="213">
        <f t="shared" si="21"/>
        <v>0</v>
      </c>
    </row>
    <row r="225" spans="1:11" s="214" customFormat="1" ht="19.5" hidden="1">
      <c r="A225" s="304"/>
      <c r="B225" s="305" t="s">
        <v>15</v>
      </c>
      <c r="C225" s="315"/>
      <c r="D225" s="208"/>
      <c r="E225" s="209"/>
      <c r="F225" s="209"/>
      <c r="G225" s="209"/>
      <c r="H225" s="210">
        <f t="shared" si="20"/>
        <v>0</v>
      </c>
      <c r="I225" s="211"/>
      <c r="J225" s="212"/>
      <c r="K225" s="213">
        <f t="shared" si="21"/>
        <v>0</v>
      </c>
    </row>
    <row r="226" spans="1:11" s="217" customFormat="1" ht="19.5" hidden="1">
      <c r="A226" s="306"/>
      <c r="B226" s="307" t="s">
        <v>31</v>
      </c>
      <c r="C226" s="316"/>
      <c r="D226" s="215"/>
      <c r="E226" s="216"/>
      <c r="F226" s="216"/>
      <c r="G226" s="216"/>
      <c r="H226" s="210">
        <f t="shared" si="20"/>
        <v>0</v>
      </c>
      <c r="I226" s="211"/>
      <c r="J226" s="212"/>
      <c r="K226" s="213">
        <f t="shared" si="21"/>
        <v>0</v>
      </c>
    </row>
    <row r="227" spans="1:11" s="217" customFormat="1" ht="19.5" hidden="1">
      <c r="A227" s="306"/>
      <c r="B227" s="307" t="s">
        <v>32</v>
      </c>
      <c r="C227" s="316"/>
      <c r="D227" s="215"/>
      <c r="E227" s="216"/>
      <c r="F227" s="216"/>
      <c r="G227" s="216"/>
      <c r="H227" s="210">
        <f t="shared" si="20"/>
        <v>0</v>
      </c>
      <c r="I227" s="211"/>
      <c r="J227" s="212"/>
      <c r="K227" s="213">
        <f t="shared" si="21"/>
        <v>0</v>
      </c>
    </row>
    <row r="228" spans="1:11" s="217" customFormat="1" ht="39" hidden="1">
      <c r="A228" s="306"/>
      <c r="B228" s="307" t="s">
        <v>48</v>
      </c>
      <c r="C228" s="316"/>
      <c r="D228" s="215"/>
      <c r="E228" s="216"/>
      <c r="F228" s="216"/>
      <c r="G228" s="216"/>
      <c r="H228" s="210">
        <f t="shared" si="20"/>
        <v>0</v>
      </c>
      <c r="I228" s="211"/>
      <c r="J228" s="212"/>
      <c r="K228" s="213">
        <f t="shared" si="21"/>
        <v>0</v>
      </c>
    </row>
    <row r="229" spans="1:11" s="217" customFormat="1" ht="39" hidden="1">
      <c r="A229" s="306"/>
      <c r="B229" s="307" t="s">
        <v>46</v>
      </c>
      <c r="C229" s="316"/>
      <c r="D229" s="215"/>
      <c r="E229" s="216"/>
      <c r="F229" s="216"/>
      <c r="G229" s="216"/>
      <c r="H229" s="210">
        <f t="shared" si="20"/>
        <v>0</v>
      </c>
      <c r="I229" s="211"/>
      <c r="J229" s="212"/>
      <c r="K229" s="213">
        <f t="shared" si="21"/>
        <v>0</v>
      </c>
    </row>
    <row r="230" spans="1:11" s="217" customFormat="1" ht="19.5" hidden="1">
      <c r="A230" s="306"/>
      <c r="B230" s="307" t="s">
        <v>33</v>
      </c>
      <c r="C230" s="316"/>
      <c r="D230" s="215"/>
      <c r="E230" s="216"/>
      <c r="F230" s="216"/>
      <c r="G230" s="216"/>
      <c r="H230" s="210">
        <f t="shared" si="20"/>
        <v>0</v>
      </c>
      <c r="I230" s="211"/>
      <c r="J230" s="212"/>
      <c r="K230" s="213">
        <f t="shared" si="21"/>
        <v>0</v>
      </c>
    </row>
    <row r="231" spans="1:11" s="217" customFormat="1" ht="39" hidden="1">
      <c r="A231" s="306"/>
      <c r="B231" s="307" t="s">
        <v>34</v>
      </c>
      <c r="C231" s="316"/>
      <c r="D231" s="215"/>
      <c r="E231" s="216"/>
      <c r="F231" s="216"/>
      <c r="G231" s="216"/>
      <c r="H231" s="210">
        <f t="shared" si="20"/>
        <v>0</v>
      </c>
      <c r="I231" s="211"/>
      <c r="J231" s="212"/>
      <c r="K231" s="213">
        <f t="shared" si="21"/>
        <v>0</v>
      </c>
    </row>
    <row r="232" spans="1:11" s="217" customFormat="1" ht="39" hidden="1">
      <c r="A232" s="306"/>
      <c r="B232" s="307" t="s">
        <v>35</v>
      </c>
      <c r="C232" s="316"/>
      <c r="D232" s="215"/>
      <c r="E232" s="216"/>
      <c r="F232" s="216"/>
      <c r="G232" s="216"/>
      <c r="H232" s="210">
        <f t="shared" si="20"/>
        <v>0</v>
      </c>
      <c r="I232" s="211"/>
      <c r="J232" s="212"/>
      <c r="K232" s="213">
        <f t="shared" si="21"/>
        <v>0</v>
      </c>
    </row>
    <row r="233" spans="1:11" s="217" customFormat="1" ht="39" hidden="1">
      <c r="A233" s="306"/>
      <c r="B233" s="307" t="s">
        <v>36</v>
      </c>
      <c r="C233" s="316"/>
      <c r="D233" s="215"/>
      <c r="E233" s="216"/>
      <c r="F233" s="216"/>
      <c r="G233" s="216"/>
      <c r="H233" s="210">
        <f t="shared" si="20"/>
        <v>0</v>
      </c>
      <c r="I233" s="211"/>
      <c r="J233" s="212"/>
      <c r="K233" s="213">
        <f t="shared" si="21"/>
        <v>0</v>
      </c>
    </row>
    <row r="234" spans="1:11" s="217" customFormat="1" ht="19.5" hidden="1">
      <c r="A234" s="306"/>
      <c r="B234" s="307" t="s">
        <v>37</v>
      </c>
      <c r="C234" s="316"/>
      <c r="D234" s="215"/>
      <c r="E234" s="216"/>
      <c r="F234" s="216"/>
      <c r="G234" s="216"/>
      <c r="H234" s="210">
        <f t="shared" si="20"/>
        <v>0</v>
      </c>
      <c r="I234" s="211"/>
      <c r="J234" s="212"/>
      <c r="K234" s="213">
        <f t="shared" si="21"/>
        <v>0</v>
      </c>
    </row>
    <row r="235" spans="1:11" s="217" customFormat="1" ht="19.5" hidden="1">
      <c r="A235" s="306"/>
      <c r="B235" s="307" t="s">
        <v>38</v>
      </c>
      <c r="C235" s="316"/>
      <c r="D235" s="215"/>
      <c r="E235" s="216"/>
      <c r="F235" s="216"/>
      <c r="G235" s="216"/>
      <c r="H235" s="210">
        <f t="shared" si="20"/>
        <v>0</v>
      </c>
      <c r="I235" s="211"/>
      <c r="J235" s="212"/>
      <c r="K235" s="213">
        <f t="shared" si="21"/>
        <v>0</v>
      </c>
    </row>
    <row r="236" spans="1:11" s="217" customFormat="1" ht="17.25" customHeight="1" hidden="1">
      <c r="A236" s="306"/>
      <c r="B236" s="307" t="s">
        <v>39</v>
      </c>
      <c r="C236" s="316"/>
      <c r="D236" s="215"/>
      <c r="E236" s="216"/>
      <c r="F236" s="216"/>
      <c r="G236" s="216"/>
      <c r="H236" s="210">
        <f t="shared" si="20"/>
        <v>0</v>
      </c>
      <c r="I236" s="211"/>
      <c r="J236" s="212"/>
      <c r="K236" s="213">
        <f t="shared" si="21"/>
        <v>0</v>
      </c>
    </row>
    <row r="237" spans="1:11" s="217" customFormat="1" ht="19.5" hidden="1">
      <c r="A237" s="306"/>
      <c r="B237" s="307" t="s">
        <v>40</v>
      </c>
      <c r="C237" s="316"/>
      <c r="D237" s="215"/>
      <c r="E237" s="216"/>
      <c r="F237" s="216"/>
      <c r="G237" s="216"/>
      <c r="H237" s="210">
        <f t="shared" si="20"/>
        <v>0</v>
      </c>
      <c r="I237" s="211"/>
      <c r="J237" s="212"/>
      <c r="K237" s="213">
        <f t="shared" si="21"/>
        <v>0</v>
      </c>
    </row>
    <row r="238" spans="1:11" s="217" customFormat="1" ht="18.75" customHeight="1" hidden="1">
      <c r="A238" s="306"/>
      <c r="B238" s="307" t="s">
        <v>41</v>
      </c>
      <c r="C238" s="316"/>
      <c r="D238" s="215"/>
      <c r="E238" s="216"/>
      <c r="F238" s="216"/>
      <c r="G238" s="216"/>
      <c r="H238" s="210">
        <f t="shared" si="20"/>
        <v>0</v>
      </c>
      <c r="I238" s="211"/>
      <c r="J238" s="212"/>
      <c r="K238" s="213">
        <f t="shared" si="21"/>
        <v>0</v>
      </c>
    </row>
    <row r="239" spans="1:11" s="217" customFormat="1" ht="19.5" hidden="1">
      <c r="A239" s="306"/>
      <c r="B239" s="307" t="s">
        <v>42</v>
      </c>
      <c r="C239" s="316"/>
      <c r="D239" s="215"/>
      <c r="E239" s="216"/>
      <c r="F239" s="216"/>
      <c r="G239" s="216"/>
      <c r="H239" s="210">
        <f t="shared" si="20"/>
        <v>0</v>
      </c>
      <c r="I239" s="211"/>
      <c r="J239" s="212"/>
      <c r="K239" s="213">
        <f t="shared" si="21"/>
        <v>0</v>
      </c>
    </row>
    <row r="240" spans="1:11" s="217" customFormat="1" ht="39" hidden="1">
      <c r="A240" s="306"/>
      <c r="B240" s="307" t="s">
        <v>0</v>
      </c>
      <c r="C240" s="316"/>
      <c r="D240" s="215"/>
      <c r="E240" s="216"/>
      <c r="F240" s="216"/>
      <c r="G240" s="216"/>
      <c r="H240" s="210">
        <f t="shared" si="20"/>
        <v>0</v>
      </c>
      <c r="I240" s="211"/>
      <c r="J240" s="212"/>
      <c r="K240" s="213">
        <f t="shared" si="21"/>
        <v>0</v>
      </c>
    </row>
    <row r="241" spans="1:11" s="217" customFormat="1" ht="58.5" hidden="1">
      <c r="A241" s="306"/>
      <c r="B241" s="307" t="s">
        <v>55</v>
      </c>
      <c r="C241" s="316"/>
      <c r="D241" s="215"/>
      <c r="E241" s="216"/>
      <c r="F241" s="216"/>
      <c r="G241" s="216"/>
      <c r="H241" s="210">
        <f t="shared" si="20"/>
        <v>0</v>
      </c>
      <c r="I241" s="211"/>
      <c r="J241" s="212"/>
      <c r="K241" s="213">
        <f t="shared" si="21"/>
        <v>0</v>
      </c>
    </row>
    <row r="242" spans="1:11" s="217" customFormat="1" ht="39" hidden="1">
      <c r="A242" s="306"/>
      <c r="B242" s="307" t="s">
        <v>51</v>
      </c>
      <c r="C242" s="316"/>
      <c r="D242" s="215"/>
      <c r="E242" s="216"/>
      <c r="F242" s="216"/>
      <c r="G242" s="216"/>
      <c r="H242" s="210">
        <f t="shared" si="20"/>
        <v>0</v>
      </c>
      <c r="I242" s="211"/>
      <c r="J242" s="212"/>
      <c r="K242" s="213">
        <f t="shared" si="21"/>
        <v>0</v>
      </c>
    </row>
    <row r="243" spans="1:11" s="217" customFormat="1" ht="19.5" hidden="1">
      <c r="A243" s="306"/>
      <c r="B243" s="307" t="s">
        <v>43</v>
      </c>
      <c r="C243" s="316"/>
      <c r="D243" s="215"/>
      <c r="E243" s="216"/>
      <c r="F243" s="216"/>
      <c r="G243" s="216"/>
      <c r="H243" s="210">
        <f t="shared" si="20"/>
        <v>0</v>
      </c>
      <c r="I243" s="211"/>
      <c r="J243" s="212"/>
      <c r="K243" s="213">
        <f t="shared" si="21"/>
        <v>0</v>
      </c>
    </row>
    <row r="244" spans="1:11" s="217" customFormat="1" ht="19.5" hidden="1">
      <c r="A244" s="306"/>
      <c r="B244" s="307" t="s">
        <v>44</v>
      </c>
      <c r="C244" s="316"/>
      <c r="D244" s="215"/>
      <c r="E244" s="216"/>
      <c r="F244" s="216"/>
      <c r="G244" s="216"/>
      <c r="H244" s="210">
        <f t="shared" si="20"/>
        <v>0</v>
      </c>
      <c r="I244" s="211"/>
      <c r="J244" s="212"/>
      <c r="K244" s="213">
        <f t="shared" si="21"/>
        <v>0</v>
      </c>
    </row>
    <row r="245" spans="1:11" s="429" customFormat="1" ht="19.5">
      <c r="A245" s="420">
        <v>602300</v>
      </c>
      <c r="B245" s="421" t="s">
        <v>420</v>
      </c>
      <c r="C245" s="422">
        <v>3035</v>
      </c>
      <c r="D245" s="422"/>
      <c r="E245" s="424"/>
      <c r="F245" s="424"/>
      <c r="G245" s="424">
        <v>-170.6</v>
      </c>
      <c r="H245" s="425">
        <f t="shared" si="20"/>
        <v>-170.6</v>
      </c>
      <c r="I245" s="426"/>
      <c r="J245" s="427"/>
      <c r="K245" s="428">
        <f t="shared" si="21"/>
        <v>-3205.6</v>
      </c>
    </row>
    <row r="246" spans="1:11" s="429" customFormat="1" ht="42.75" customHeight="1">
      <c r="A246" s="420">
        <v>602400</v>
      </c>
      <c r="B246" s="421" t="s">
        <v>20</v>
      </c>
      <c r="C246" s="422">
        <v>-994.4</v>
      </c>
      <c r="D246" s="422"/>
      <c r="E246" s="424">
        <v>-19387.9</v>
      </c>
      <c r="F246" s="424"/>
      <c r="G246" s="424">
        <v>-4619.7</v>
      </c>
      <c r="H246" s="430">
        <f t="shared" si="20"/>
        <v>-4619.7</v>
      </c>
      <c r="I246" s="431">
        <f>G246/E246</f>
        <v>0.23827748234723717</v>
      </c>
      <c r="J246" s="432"/>
      <c r="K246" s="433">
        <f t="shared" si="21"/>
        <v>-3625.2999999999997</v>
      </c>
    </row>
    <row r="247" spans="1:11" s="203" customFormat="1" ht="0.75" customHeight="1">
      <c r="A247" s="308">
        <v>603000</v>
      </c>
      <c r="B247" s="309" t="s">
        <v>28</v>
      </c>
      <c r="C247" s="317">
        <v>0</v>
      </c>
      <c r="D247" s="218"/>
      <c r="E247" s="219"/>
      <c r="F247" s="219"/>
      <c r="G247" s="219"/>
      <c r="H247" s="220">
        <f t="shared" si="20"/>
        <v>0</v>
      </c>
      <c r="I247" s="221" t="e">
        <f>G247/E247</f>
        <v>#DIV/0!</v>
      </c>
      <c r="J247" s="222"/>
      <c r="K247" s="223">
        <f t="shared" si="21"/>
        <v>0</v>
      </c>
    </row>
    <row r="248" spans="1:11" s="203" customFormat="1" ht="0.75" customHeight="1">
      <c r="A248" s="308"/>
      <c r="B248" s="309"/>
      <c r="C248" s="317"/>
      <c r="D248" s="218"/>
      <c r="E248" s="219"/>
      <c r="F248" s="219"/>
      <c r="G248" s="219"/>
      <c r="H248" s="220"/>
      <c r="I248" s="221"/>
      <c r="J248" s="222"/>
      <c r="K248" s="223"/>
    </row>
    <row r="249" spans="1:11" s="203" customFormat="1" ht="43.5" customHeight="1">
      <c r="A249" s="476" t="s">
        <v>384</v>
      </c>
      <c r="B249" s="477"/>
      <c r="C249" s="318">
        <f>+C219+C247</f>
        <v>-239.3</v>
      </c>
      <c r="D249" s="224"/>
      <c r="E249" s="434">
        <f>+E219+E247</f>
        <v>1395</v>
      </c>
      <c r="F249" s="224"/>
      <c r="G249" s="434">
        <f>+G219+G247</f>
        <v>-7327</v>
      </c>
      <c r="H249" s="435">
        <f t="shared" si="20"/>
        <v>-7327</v>
      </c>
      <c r="I249" s="436">
        <f>G249/E249</f>
        <v>-5.252329749103943</v>
      </c>
      <c r="J249" s="437"/>
      <c r="K249" s="438">
        <f t="shared" si="21"/>
        <v>-7087.7</v>
      </c>
    </row>
    <row r="250" spans="1:11" s="225" customFormat="1" ht="72.75" customHeight="1">
      <c r="A250" s="468"/>
      <c r="B250" s="469"/>
      <c r="C250" s="226"/>
      <c r="D250" s="226"/>
      <c r="E250" s="227"/>
      <c r="F250" s="456"/>
      <c r="G250" s="228"/>
      <c r="H250" s="229"/>
      <c r="I250" s="230"/>
      <c r="J250" s="231"/>
      <c r="K250" s="232"/>
    </row>
    <row r="251" spans="1:11" s="225" customFormat="1" ht="18.75">
      <c r="A251" s="310"/>
      <c r="B251" s="310"/>
      <c r="C251" s="233"/>
      <c r="D251" s="233"/>
      <c r="E251" s="234"/>
      <c r="F251" s="234"/>
      <c r="G251" s="235"/>
      <c r="H251" s="236"/>
      <c r="I251" s="231"/>
      <c r="J251" s="231"/>
      <c r="K251" s="232"/>
    </row>
    <row r="252" spans="1:11" s="225" customFormat="1" ht="35.25" customHeight="1">
      <c r="A252" s="468"/>
      <c r="B252" s="469"/>
      <c r="C252" s="454"/>
      <c r="D252" s="455"/>
      <c r="E252" s="470"/>
      <c r="F252" s="469"/>
      <c r="G252" s="142"/>
      <c r="H252" s="237"/>
      <c r="I252" s="231"/>
      <c r="J252" s="231"/>
      <c r="K252" s="232"/>
    </row>
    <row r="253" spans="1:11" s="225" customFormat="1" ht="18.75">
      <c r="A253" s="310"/>
      <c r="B253" s="310"/>
      <c r="C253" s="233"/>
      <c r="D253" s="233"/>
      <c r="E253" s="234"/>
      <c r="F253" s="234"/>
      <c r="G253" s="235"/>
      <c r="H253" s="236"/>
      <c r="I253" s="231"/>
      <c r="J253" s="231"/>
      <c r="K253" s="232"/>
    </row>
    <row r="254" spans="1:11" s="225" customFormat="1" ht="18.75">
      <c r="A254" s="310"/>
      <c r="B254" s="310"/>
      <c r="C254" s="233"/>
      <c r="D254" s="233"/>
      <c r="E254" s="234"/>
      <c r="F254" s="234"/>
      <c r="G254" s="235"/>
      <c r="H254" s="236"/>
      <c r="I254" s="231"/>
      <c r="J254" s="231"/>
      <c r="K254" s="232"/>
    </row>
    <row r="255" spans="1:11" s="225" customFormat="1" ht="18.75">
      <c r="A255" s="310"/>
      <c r="B255" s="310"/>
      <c r="C255" s="233"/>
      <c r="D255" s="233"/>
      <c r="E255" s="234"/>
      <c r="F255" s="234"/>
      <c r="G255" s="235"/>
      <c r="H255" s="236"/>
      <c r="I255" s="231"/>
      <c r="J255" s="231"/>
      <c r="K255" s="232"/>
    </row>
    <row r="256" spans="1:11" s="225" customFormat="1" ht="18.75">
      <c r="A256" s="310"/>
      <c r="B256" s="310"/>
      <c r="C256" s="233"/>
      <c r="D256" s="233"/>
      <c r="E256" s="234"/>
      <c r="F256" s="234"/>
      <c r="G256" s="235"/>
      <c r="H256" s="236"/>
      <c r="I256" s="231"/>
      <c r="J256" s="231"/>
      <c r="K256" s="232"/>
    </row>
    <row r="257" spans="1:11" s="225" customFormat="1" ht="18.75">
      <c r="A257" s="310"/>
      <c r="B257" s="310"/>
      <c r="C257" s="233"/>
      <c r="D257" s="233"/>
      <c r="E257" s="234"/>
      <c r="F257" s="234"/>
      <c r="G257" s="235"/>
      <c r="H257" s="236"/>
      <c r="I257" s="231"/>
      <c r="J257" s="231"/>
      <c r="K257" s="232"/>
    </row>
    <row r="258" spans="1:11" s="225" customFormat="1" ht="18.75">
      <c r="A258" s="310"/>
      <c r="B258" s="310"/>
      <c r="C258" s="233"/>
      <c r="D258" s="233"/>
      <c r="E258" s="234"/>
      <c r="F258" s="234"/>
      <c r="G258" s="235"/>
      <c r="H258" s="236"/>
      <c r="I258" s="231"/>
      <c r="J258" s="231"/>
      <c r="K258" s="232"/>
    </row>
    <row r="259" spans="1:11" s="225" customFormat="1" ht="18.75">
      <c r="A259" s="310"/>
      <c r="B259" s="310"/>
      <c r="C259" s="233"/>
      <c r="D259" s="233"/>
      <c r="E259" s="234"/>
      <c r="F259" s="234"/>
      <c r="G259" s="235"/>
      <c r="H259" s="236"/>
      <c r="I259" s="231"/>
      <c r="J259" s="231"/>
      <c r="K259" s="232"/>
    </row>
    <row r="260" spans="1:11" s="225" customFormat="1" ht="18.75">
      <c r="A260" s="310"/>
      <c r="B260" s="310"/>
      <c r="C260" s="233"/>
      <c r="D260" s="233"/>
      <c r="E260" s="234"/>
      <c r="F260" s="234"/>
      <c r="G260" s="235"/>
      <c r="H260" s="236"/>
      <c r="I260" s="231"/>
      <c r="J260" s="231"/>
      <c r="K260" s="232"/>
    </row>
    <row r="261" spans="1:11" s="225" customFormat="1" ht="18.75">
      <c r="A261" s="310"/>
      <c r="B261" s="310"/>
      <c r="C261" s="233"/>
      <c r="D261" s="233"/>
      <c r="E261" s="234"/>
      <c r="F261" s="234"/>
      <c r="G261" s="235"/>
      <c r="H261" s="236"/>
      <c r="I261" s="231"/>
      <c r="J261" s="231"/>
      <c r="K261" s="232"/>
    </row>
    <row r="262" spans="1:11" s="225" customFormat="1" ht="18.75">
      <c r="A262" s="310"/>
      <c r="B262" s="310"/>
      <c r="C262" s="233"/>
      <c r="D262" s="233"/>
      <c r="E262" s="234"/>
      <c r="F262" s="234"/>
      <c r="G262" s="235"/>
      <c r="H262" s="236"/>
      <c r="I262" s="231"/>
      <c r="J262" s="231"/>
      <c r="K262" s="232"/>
    </row>
    <row r="263" spans="1:11" s="225" customFormat="1" ht="18.75">
      <c r="A263" s="310"/>
      <c r="B263" s="310"/>
      <c r="C263" s="233"/>
      <c r="D263" s="233"/>
      <c r="E263" s="234"/>
      <c r="F263" s="234"/>
      <c r="G263" s="235"/>
      <c r="H263" s="236"/>
      <c r="I263" s="231"/>
      <c r="J263" s="231"/>
      <c r="K263" s="232"/>
    </row>
    <row r="264" spans="1:11" s="225" customFormat="1" ht="18.75">
      <c r="A264" s="310"/>
      <c r="B264" s="310"/>
      <c r="C264" s="233"/>
      <c r="D264" s="233"/>
      <c r="E264" s="234"/>
      <c r="F264" s="234"/>
      <c r="G264" s="235"/>
      <c r="H264" s="236"/>
      <c r="I264" s="231"/>
      <c r="J264" s="231"/>
      <c r="K264" s="232"/>
    </row>
    <row r="265" spans="1:11" s="225" customFormat="1" ht="18.75">
      <c r="A265" s="310"/>
      <c r="B265" s="310"/>
      <c r="C265" s="233"/>
      <c r="D265" s="233"/>
      <c r="E265" s="234"/>
      <c r="F265" s="234"/>
      <c r="G265" s="235"/>
      <c r="H265" s="236"/>
      <c r="I265" s="231"/>
      <c r="J265" s="231"/>
      <c r="K265" s="232"/>
    </row>
    <row r="266" spans="1:11" s="225" customFormat="1" ht="18.75">
      <c r="A266" s="310"/>
      <c r="B266" s="310"/>
      <c r="C266" s="233"/>
      <c r="D266" s="233"/>
      <c r="E266" s="234"/>
      <c r="F266" s="234"/>
      <c r="G266" s="235"/>
      <c r="H266" s="236"/>
      <c r="I266" s="231"/>
      <c r="J266" s="231"/>
      <c r="K266" s="232"/>
    </row>
    <row r="267" spans="1:11" s="225" customFormat="1" ht="18.75">
      <c r="A267" s="310"/>
      <c r="B267" s="310"/>
      <c r="C267" s="233"/>
      <c r="D267" s="233"/>
      <c r="E267" s="234"/>
      <c r="F267" s="234"/>
      <c r="G267" s="235"/>
      <c r="H267" s="236"/>
      <c r="I267" s="231"/>
      <c r="J267" s="231"/>
      <c r="K267" s="232"/>
    </row>
    <row r="268" spans="1:11" s="225" customFormat="1" ht="18.75">
      <c r="A268" s="310"/>
      <c r="B268" s="310"/>
      <c r="C268" s="233"/>
      <c r="D268" s="233"/>
      <c r="E268" s="234"/>
      <c r="F268" s="234"/>
      <c r="G268" s="235"/>
      <c r="H268" s="236"/>
      <c r="I268" s="231"/>
      <c r="J268" s="231"/>
      <c r="K268" s="232"/>
    </row>
    <row r="269" spans="1:11" s="225" customFormat="1" ht="18.75">
      <c r="A269" s="310"/>
      <c r="B269" s="310"/>
      <c r="C269" s="233"/>
      <c r="D269" s="233"/>
      <c r="E269" s="234"/>
      <c r="F269" s="234"/>
      <c r="G269" s="235"/>
      <c r="H269" s="236"/>
      <c r="I269" s="231"/>
      <c r="J269" s="231"/>
      <c r="K269" s="232"/>
    </row>
    <row r="270" spans="1:11" s="225" customFormat="1" ht="18.75">
      <c r="A270" s="310"/>
      <c r="B270" s="310"/>
      <c r="C270" s="233"/>
      <c r="D270" s="233"/>
      <c r="E270" s="234"/>
      <c r="F270" s="234"/>
      <c r="G270" s="235"/>
      <c r="H270" s="236"/>
      <c r="I270" s="231"/>
      <c r="J270" s="231"/>
      <c r="K270" s="232"/>
    </row>
    <row r="271" spans="1:11" s="225" customFormat="1" ht="18.75">
      <c r="A271" s="310"/>
      <c r="B271" s="310"/>
      <c r="C271" s="233"/>
      <c r="D271" s="233"/>
      <c r="E271" s="234"/>
      <c r="F271" s="234"/>
      <c r="G271" s="235"/>
      <c r="H271" s="236"/>
      <c r="I271" s="231"/>
      <c r="J271" s="231"/>
      <c r="K271" s="232"/>
    </row>
    <row r="272" spans="1:11" s="225" customFormat="1" ht="18.75">
      <c r="A272" s="310"/>
      <c r="B272" s="310"/>
      <c r="C272" s="233"/>
      <c r="D272" s="233"/>
      <c r="E272" s="234"/>
      <c r="F272" s="234"/>
      <c r="G272" s="235"/>
      <c r="H272" s="236"/>
      <c r="I272" s="231"/>
      <c r="J272" s="231"/>
      <c r="K272" s="232"/>
    </row>
    <row r="273" spans="1:11" s="225" customFormat="1" ht="18.75">
      <c r="A273" s="310"/>
      <c r="B273" s="310"/>
      <c r="C273" s="233"/>
      <c r="D273" s="233"/>
      <c r="E273" s="234"/>
      <c r="F273" s="234"/>
      <c r="G273" s="235"/>
      <c r="H273" s="236"/>
      <c r="I273" s="231"/>
      <c r="J273" s="231"/>
      <c r="K273" s="232"/>
    </row>
    <row r="274" spans="1:11" s="11" customFormat="1" ht="18.75">
      <c r="A274" s="310"/>
      <c r="B274" s="310"/>
      <c r="C274" s="2"/>
      <c r="D274" s="2"/>
      <c r="E274" s="8"/>
      <c r="F274" s="8"/>
      <c r="G274" s="9"/>
      <c r="H274" s="10"/>
      <c r="I274" s="6"/>
      <c r="J274" s="6"/>
      <c r="K274" s="7"/>
    </row>
    <row r="275" spans="1:11" s="11" customFormat="1" ht="18.75">
      <c r="A275" s="310"/>
      <c r="B275" s="310"/>
      <c r="C275" s="2"/>
      <c r="D275" s="2"/>
      <c r="E275" s="8"/>
      <c r="F275" s="8"/>
      <c r="G275" s="9"/>
      <c r="H275" s="10"/>
      <c r="I275" s="6"/>
      <c r="J275" s="6"/>
      <c r="K275" s="7"/>
    </row>
    <row r="276" spans="1:11" s="11" customFormat="1" ht="18.75">
      <c r="A276" s="310"/>
      <c r="B276" s="310"/>
      <c r="C276" s="2"/>
      <c r="D276" s="2"/>
      <c r="E276" s="8"/>
      <c r="F276" s="8"/>
      <c r="G276" s="9"/>
      <c r="H276" s="10"/>
      <c r="I276" s="6"/>
      <c r="J276" s="6"/>
      <c r="K276" s="7"/>
    </row>
    <row r="277" spans="3:4" ht="18.75">
      <c r="C277" s="1"/>
      <c r="D277" s="1"/>
    </row>
    <row r="278" spans="3:4" ht="18.75">
      <c r="C278" s="1"/>
      <c r="D278" s="1"/>
    </row>
    <row r="279" spans="3:4" ht="18.75">
      <c r="C279" s="1"/>
      <c r="D279" s="1"/>
    </row>
    <row r="280" spans="3:4" ht="18.75">
      <c r="C280" s="1"/>
      <c r="D280" s="1"/>
    </row>
    <row r="281" spans="3:4" ht="18.75">
      <c r="C281" s="1"/>
      <c r="D281" s="1"/>
    </row>
    <row r="282" spans="3:4" ht="18.75">
      <c r="C282" s="1"/>
      <c r="D282" s="1"/>
    </row>
    <row r="283" spans="3:4" ht="18.75">
      <c r="C283" s="1"/>
      <c r="D283" s="1"/>
    </row>
    <row r="284" spans="3:4" ht="18.75">
      <c r="C284" s="1"/>
      <c r="D284" s="1"/>
    </row>
    <row r="285" spans="3:4" ht="18.75">
      <c r="C285" s="1"/>
      <c r="D285" s="1"/>
    </row>
    <row r="286" spans="3:4" ht="18.75">
      <c r="C286" s="1"/>
      <c r="D286" s="1"/>
    </row>
  </sheetData>
  <sheetProtection/>
  <mergeCells count="18">
    <mergeCell ref="A252:B252"/>
    <mergeCell ref="E252:F252"/>
    <mergeCell ref="A250:B250"/>
    <mergeCell ref="G3:G4"/>
    <mergeCell ref="A216:K216"/>
    <mergeCell ref="H3:H4"/>
    <mergeCell ref="A6:K6"/>
    <mergeCell ref="A249:B249"/>
    <mergeCell ref="H1:K1"/>
    <mergeCell ref="A218:K218"/>
    <mergeCell ref="I3:J3"/>
    <mergeCell ref="A3:A4"/>
    <mergeCell ref="B3:B4"/>
    <mergeCell ref="C3:C4"/>
    <mergeCell ref="D3:D4"/>
    <mergeCell ref="A2:K2"/>
    <mergeCell ref="E3:E4"/>
    <mergeCell ref="F3:F4"/>
  </mergeCells>
  <printOptions horizontalCentered="1"/>
  <pageMargins left="0.2362204724409449" right="0.2362204724409449" top="0.2362204724409449" bottom="0.2362204724409449" header="0" footer="0"/>
  <pageSetup fitToHeight="5" horizontalDpi="600" verticalDpi="600" orientation="landscape" paperSize="9" scale="39" r:id="rId1"/>
  <headerFooter alignWithMargins="0">
    <oddFooter>&amp;C&amp;P</oddFooter>
  </headerFooter>
  <rowBreaks count="10" manualBreakCount="10">
    <brk id="21" max="10" man="1"/>
    <brk id="35" max="10" man="1"/>
    <brk id="54" max="10" man="1"/>
    <brk id="71" max="10" man="1"/>
    <brk id="103" max="10" man="1"/>
    <brk id="128" max="10" man="1"/>
    <brk id="145" max="10" man="1"/>
    <brk id="161" max="10" man="1"/>
    <brk id="182" max="10" man="1"/>
    <brk id="20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7"/>
  <sheetViews>
    <sheetView showZeros="0" view="pageBreakPreview" zoomScale="75" zoomScaleNormal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29" sqref="E129:F129"/>
    </sheetView>
  </sheetViews>
  <sheetFormatPr defaultColWidth="9.00390625" defaultRowHeight="12.75"/>
  <cols>
    <col min="1" max="1" width="13.625" style="11" customWidth="1"/>
    <col min="2" max="2" width="91.00390625" style="11" customWidth="1"/>
    <col min="3" max="3" width="18.00390625" style="11" customWidth="1"/>
    <col min="4" max="4" width="16.375" style="11" customWidth="1"/>
    <col min="5" max="5" width="14.75390625" style="8" customWidth="1"/>
    <col min="6" max="6" width="14.00390625" style="11" customWidth="1"/>
    <col min="7" max="7" width="15.00390625" style="11" customWidth="1"/>
    <col min="8" max="8" width="6.625" style="11" customWidth="1"/>
    <col min="9" max="9" width="5.25390625" style="148" customWidth="1"/>
    <col min="10" max="32" width="9.125" style="148" customWidth="1"/>
    <col min="33" max="16384" width="9.125" style="11" customWidth="1"/>
  </cols>
  <sheetData>
    <row r="1" spans="1:9" ht="45.75" customHeight="1">
      <c r="A1" s="452"/>
      <c r="B1" s="453"/>
      <c r="C1" s="453"/>
      <c r="D1" s="453"/>
      <c r="E1" s="478"/>
      <c r="F1" s="479"/>
      <c r="G1" s="479"/>
      <c r="H1" s="44"/>
      <c r="I1" s="147"/>
    </row>
    <row r="2" spans="1:9" ht="46.5" customHeight="1">
      <c r="A2" s="466" t="s">
        <v>424</v>
      </c>
      <c r="B2" s="480"/>
      <c r="C2" s="480"/>
      <c r="D2" s="480"/>
      <c r="E2" s="480"/>
      <c r="F2" s="480"/>
      <c r="G2" s="480"/>
      <c r="H2" s="44"/>
      <c r="I2" s="147"/>
    </row>
    <row r="3" spans="1:32" s="45" customFormat="1" ht="107.25" customHeight="1">
      <c r="A3" s="121" t="s">
        <v>1</v>
      </c>
      <c r="B3" s="121" t="s">
        <v>2</v>
      </c>
      <c r="C3" s="122" t="s">
        <v>409</v>
      </c>
      <c r="D3" s="122" t="s">
        <v>399</v>
      </c>
      <c r="E3" s="122" t="s">
        <v>410</v>
      </c>
      <c r="F3" s="121" t="s">
        <v>45</v>
      </c>
      <c r="G3" s="121" t="s">
        <v>425</v>
      </c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s="45" customFormat="1" ht="21" customHeight="1">
      <c r="A4" s="492" t="s">
        <v>18</v>
      </c>
      <c r="B4" s="493"/>
      <c r="C4" s="493"/>
      <c r="D4" s="493"/>
      <c r="E4" s="493"/>
      <c r="F4" s="493"/>
      <c r="G4" s="493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</row>
    <row r="5" spans="1:32" s="446" customFormat="1" ht="21" customHeight="1">
      <c r="A5" s="448">
        <v>1</v>
      </c>
      <c r="B5" s="449">
        <v>2</v>
      </c>
      <c r="C5" s="449">
        <v>3</v>
      </c>
      <c r="D5" s="449">
        <v>4</v>
      </c>
      <c r="E5" s="449">
        <v>5</v>
      </c>
      <c r="F5" s="449">
        <v>6</v>
      </c>
      <c r="G5" s="449">
        <v>7</v>
      </c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</row>
    <row r="6" spans="1:32" s="18" customFormat="1" ht="24" customHeight="1">
      <c r="A6" s="65">
        <v>10000000</v>
      </c>
      <c r="B6" s="66" t="s">
        <v>3</v>
      </c>
      <c r="C6" s="77">
        <f aca="true" t="shared" si="0" ref="C6:E7">C7</f>
        <v>27.9</v>
      </c>
      <c r="D6" s="78">
        <f t="shared" si="0"/>
        <v>52</v>
      </c>
      <c r="E6" s="78">
        <f t="shared" si="0"/>
        <v>28.099999999999998</v>
      </c>
      <c r="F6" s="123">
        <f aca="true" t="shared" si="1" ref="F6:F29">IF(D6=0,"",$E6/D6*100)</f>
        <v>54.03846153846153</v>
      </c>
      <c r="G6" s="123">
        <f>E6-C6</f>
        <v>0.1999999999999993</v>
      </c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</row>
    <row r="7" spans="1:32" s="46" customFormat="1" ht="23.25" customHeight="1">
      <c r="A7" s="67">
        <v>19000000</v>
      </c>
      <c r="B7" s="68" t="s">
        <v>54</v>
      </c>
      <c r="C7" s="77">
        <f t="shared" si="0"/>
        <v>27.9</v>
      </c>
      <c r="D7" s="78">
        <f t="shared" si="0"/>
        <v>52</v>
      </c>
      <c r="E7" s="124">
        <f t="shared" si="0"/>
        <v>28.099999999999998</v>
      </c>
      <c r="F7" s="125">
        <f t="shared" si="1"/>
        <v>54.03846153846153</v>
      </c>
      <c r="G7" s="123">
        <f aca="true" t="shared" si="2" ref="G7:G95">E7-C7</f>
        <v>0.1999999999999993</v>
      </c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</row>
    <row r="8" spans="1:32" s="46" customFormat="1" ht="20.25" customHeight="1">
      <c r="A8" s="69">
        <v>19010000</v>
      </c>
      <c r="B8" s="70" t="s">
        <v>19</v>
      </c>
      <c r="C8" s="79">
        <f>C9+C10+C11</f>
        <v>27.9</v>
      </c>
      <c r="D8" s="79">
        <f>D9+D10+D11</f>
        <v>52</v>
      </c>
      <c r="E8" s="79">
        <f>E9+E10+E11</f>
        <v>28.099999999999998</v>
      </c>
      <c r="F8" s="126">
        <f t="shared" si="1"/>
        <v>54.03846153846153</v>
      </c>
      <c r="G8" s="127">
        <f t="shared" si="2"/>
        <v>0.1999999999999993</v>
      </c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</row>
    <row r="9" spans="1:32" s="46" customFormat="1" ht="39" customHeight="1">
      <c r="A9" s="71" t="s">
        <v>95</v>
      </c>
      <c r="B9" s="70" t="s">
        <v>70</v>
      </c>
      <c r="C9" s="80">
        <v>18.4</v>
      </c>
      <c r="D9" s="81">
        <v>31.9</v>
      </c>
      <c r="E9" s="128">
        <v>14.8</v>
      </c>
      <c r="F9" s="126">
        <f t="shared" si="1"/>
        <v>46.394984326018815</v>
      </c>
      <c r="G9" s="127">
        <f t="shared" si="2"/>
        <v>-3.599999999999998</v>
      </c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</row>
    <row r="10" spans="1:32" s="42" customFormat="1" ht="40.5" customHeight="1">
      <c r="A10" s="71" t="s">
        <v>96</v>
      </c>
      <c r="B10" s="70" t="s">
        <v>71</v>
      </c>
      <c r="C10" s="80">
        <v>1.7</v>
      </c>
      <c r="D10" s="81">
        <v>5</v>
      </c>
      <c r="E10" s="128">
        <v>5.1</v>
      </c>
      <c r="F10" s="126">
        <f t="shared" si="1"/>
        <v>102</v>
      </c>
      <c r="G10" s="127">
        <f t="shared" si="2"/>
        <v>3.3999999999999995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</row>
    <row r="11" spans="1:32" s="40" customFormat="1" ht="58.5" customHeight="1">
      <c r="A11" s="71" t="s">
        <v>97</v>
      </c>
      <c r="B11" s="70" t="s">
        <v>72</v>
      </c>
      <c r="C11" s="80">
        <v>7.8</v>
      </c>
      <c r="D11" s="82">
        <v>15.1</v>
      </c>
      <c r="E11" s="82">
        <v>8.2</v>
      </c>
      <c r="F11" s="129">
        <f t="shared" si="1"/>
        <v>54.3046357615894</v>
      </c>
      <c r="G11" s="127">
        <f t="shared" si="2"/>
        <v>0.39999999999999947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</row>
    <row r="12" spans="1:32" s="39" customFormat="1" ht="20.25">
      <c r="A12" s="65">
        <v>20000000</v>
      </c>
      <c r="B12" s="83" t="s">
        <v>6</v>
      </c>
      <c r="C12" s="72">
        <f>C13+C16</f>
        <v>3275.4</v>
      </c>
      <c r="D12" s="72">
        <f>D13+D16</f>
        <v>8189.6</v>
      </c>
      <c r="E12" s="72">
        <f>E13+E16</f>
        <v>10866.3</v>
      </c>
      <c r="F12" s="120">
        <f t="shared" si="1"/>
        <v>132.6841359773371</v>
      </c>
      <c r="G12" s="123">
        <f t="shared" si="2"/>
        <v>7590.9</v>
      </c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</row>
    <row r="13" spans="1:32" s="40" customFormat="1" ht="20.25">
      <c r="A13" s="84">
        <v>24000000</v>
      </c>
      <c r="B13" s="85" t="s">
        <v>77</v>
      </c>
      <c r="C13" s="74">
        <f>C14+C15</f>
        <v>0.4</v>
      </c>
      <c r="D13" s="74">
        <f>D14+D15</f>
        <v>2.5</v>
      </c>
      <c r="E13" s="74">
        <f>E14+E15</f>
        <v>326.8</v>
      </c>
      <c r="F13" s="130">
        <f t="shared" si="1"/>
        <v>13072</v>
      </c>
      <c r="G13" s="123">
        <f t="shared" si="2"/>
        <v>326.40000000000003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</row>
    <row r="14" spans="1:32" s="40" customFormat="1" ht="57" customHeight="1">
      <c r="A14" s="86">
        <v>24062100</v>
      </c>
      <c r="B14" s="87" t="s">
        <v>112</v>
      </c>
      <c r="C14" s="80">
        <v>0.4</v>
      </c>
      <c r="D14" s="73">
        <v>2.5</v>
      </c>
      <c r="E14" s="73">
        <v>326.8</v>
      </c>
      <c r="F14" s="131">
        <f t="shared" si="1"/>
        <v>13072</v>
      </c>
      <c r="G14" s="127">
        <f t="shared" si="2"/>
        <v>326.40000000000003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</row>
    <row r="15" spans="1:32" s="40" customFormat="1" ht="40.5" customHeight="1" hidden="1">
      <c r="A15" s="88">
        <v>24170000</v>
      </c>
      <c r="B15" s="89" t="s">
        <v>156</v>
      </c>
      <c r="C15" s="90"/>
      <c r="D15" s="73">
        <v>0</v>
      </c>
      <c r="E15" s="73">
        <v>0</v>
      </c>
      <c r="F15" s="131">
        <f t="shared" si="1"/>
      </c>
      <c r="G15" s="123">
        <f t="shared" si="2"/>
        <v>0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</row>
    <row r="16" spans="1:32" s="40" customFormat="1" ht="20.25" customHeight="1">
      <c r="A16" s="91">
        <v>25000000</v>
      </c>
      <c r="B16" s="92" t="s">
        <v>10</v>
      </c>
      <c r="C16" s="93">
        <v>3275</v>
      </c>
      <c r="D16" s="94">
        <v>8187.1</v>
      </c>
      <c r="E16" s="94">
        <v>10539.5</v>
      </c>
      <c r="F16" s="131">
        <f>IF(D16=0,"",$E16/D16*100)</f>
        <v>128.73300680338582</v>
      </c>
      <c r="G16" s="123">
        <f t="shared" si="2"/>
        <v>7264.5</v>
      </c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</row>
    <row r="17" spans="1:32" s="40" customFormat="1" ht="20.25" hidden="1">
      <c r="A17" s="95">
        <v>30000000</v>
      </c>
      <c r="B17" s="96" t="s">
        <v>29</v>
      </c>
      <c r="C17" s="97"/>
      <c r="D17" s="98">
        <f>+D18</f>
        <v>0</v>
      </c>
      <c r="E17" s="98">
        <f>+E18</f>
        <v>0</v>
      </c>
      <c r="F17" s="131">
        <f aca="true" t="shared" si="3" ref="F17:F23">IF(D17=0,"",$E17/D17*100)</f>
      </c>
      <c r="G17" s="123">
        <f t="shared" si="2"/>
        <v>0</v>
      </c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</row>
    <row r="18" spans="1:32" s="42" customFormat="1" ht="25.5" customHeight="1" hidden="1" thickBot="1">
      <c r="A18" s="91">
        <v>31010000</v>
      </c>
      <c r="B18" s="99" t="s">
        <v>81</v>
      </c>
      <c r="C18" s="100"/>
      <c r="D18" s="94">
        <v>0</v>
      </c>
      <c r="E18" s="94">
        <v>0</v>
      </c>
      <c r="F18" s="131">
        <f t="shared" si="3"/>
      </c>
      <c r="G18" s="123">
        <f t="shared" si="2"/>
        <v>0</v>
      </c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</row>
    <row r="19" spans="1:32" s="42" customFormat="1" ht="25.5" customHeight="1" hidden="1" thickBot="1">
      <c r="A19" s="101">
        <v>40000000</v>
      </c>
      <c r="B19" s="102" t="s">
        <v>52</v>
      </c>
      <c r="C19" s="103"/>
      <c r="D19" s="104">
        <f>D20</f>
        <v>0</v>
      </c>
      <c r="E19" s="104">
        <f>E20</f>
        <v>0</v>
      </c>
      <c r="F19" s="131">
        <f t="shared" si="3"/>
      </c>
      <c r="G19" s="123">
        <f t="shared" si="2"/>
        <v>0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</row>
    <row r="20" spans="1:32" s="42" customFormat="1" ht="25.5" customHeight="1" hidden="1">
      <c r="A20" s="67">
        <v>41030000</v>
      </c>
      <c r="B20" s="68" t="s">
        <v>9</v>
      </c>
      <c r="C20" s="105"/>
      <c r="D20" s="94">
        <f>D21+D22</f>
        <v>0</v>
      </c>
      <c r="E20" s="94">
        <f>E21</f>
        <v>0</v>
      </c>
      <c r="F20" s="131">
        <f t="shared" si="3"/>
      </c>
      <c r="G20" s="123">
        <f t="shared" si="2"/>
        <v>0</v>
      </c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</row>
    <row r="21" spans="1:32" s="42" customFormat="1" ht="15" customHeight="1" hidden="1">
      <c r="A21" s="106"/>
      <c r="B21" s="107"/>
      <c r="C21" s="108"/>
      <c r="D21" s="94">
        <v>0</v>
      </c>
      <c r="E21" s="94">
        <v>0</v>
      </c>
      <c r="F21" s="131">
        <f t="shared" si="3"/>
      </c>
      <c r="G21" s="123">
        <f t="shared" si="2"/>
        <v>0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</row>
    <row r="22" spans="1:32" s="42" customFormat="1" ht="16.5" customHeight="1" hidden="1" thickBot="1">
      <c r="A22" s="106"/>
      <c r="B22" s="109"/>
      <c r="C22" s="110"/>
      <c r="D22" s="94">
        <v>0</v>
      </c>
      <c r="E22" s="94">
        <v>0</v>
      </c>
      <c r="F22" s="131">
        <f t="shared" si="3"/>
      </c>
      <c r="G22" s="123">
        <f t="shared" si="2"/>
        <v>0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</row>
    <row r="23" spans="1:32" s="42" customFormat="1" ht="21" customHeight="1">
      <c r="A23" s="67">
        <v>30000000</v>
      </c>
      <c r="B23" s="111" t="s">
        <v>29</v>
      </c>
      <c r="C23" s="94">
        <f>C24</f>
        <v>2.6</v>
      </c>
      <c r="D23" s="94">
        <f>D24+D25</f>
        <v>0</v>
      </c>
      <c r="E23" s="94">
        <f>E24+E25</f>
        <v>68.6</v>
      </c>
      <c r="F23" s="131">
        <f t="shared" si="3"/>
      </c>
      <c r="G23" s="123">
        <f t="shared" si="2"/>
        <v>66</v>
      </c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</row>
    <row r="24" spans="1:32" s="42" customFormat="1" ht="37.5" customHeight="1">
      <c r="A24" s="69">
        <v>31030000</v>
      </c>
      <c r="B24" s="112" t="s">
        <v>364</v>
      </c>
      <c r="C24" s="113">
        <v>2.6</v>
      </c>
      <c r="D24" s="94">
        <v>0</v>
      </c>
      <c r="E24" s="94">
        <v>39.4</v>
      </c>
      <c r="F24" s="131">
        <f>IF(D24=0,"",$E24/D24*100)</f>
      </c>
      <c r="G24" s="127">
        <f>E24-C24</f>
        <v>36.8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</row>
    <row r="25" spans="1:32" s="42" customFormat="1" ht="81" customHeight="1">
      <c r="A25" s="69">
        <v>33010100</v>
      </c>
      <c r="B25" s="112" t="s">
        <v>397</v>
      </c>
      <c r="C25" s="113"/>
      <c r="D25" s="94"/>
      <c r="E25" s="94">
        <v>29.2</v>
      </c>
      <c r="F25" s="131">
        <f>IF(D25=0,"",$E25/D25*100)</f>
      </c>
      <c r="G25" s="127">
        <f>E25-C25</f>
        <v>29.2</v>
      </c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</row>
    <row r="26" spans="1:32" s="47" customFormat="1" ht="23.25" customHeight="1">
      <c r="A26" s="114">
        <v>50000000</v>
      </c>
      <c r="B26" s="115" t="s">
        <v>191</v>
      </c>
      <c r="C26" s="177">
        <f>C27</f>
        <v>0</v>
      </c>
      <c r="D26" s="116">
        <f>D27</f>
        <v>0</v>
      </c>
      <c r="E26" s="116">
        <f>E27</f>
        <v>0</v>
      </c>
      <c r="F26" s="120">
        <f t="shared" si="1"/>
      </c>
      <c r="G26" s="123">
        <f t="shared" si="2"/>
        <v>0</v>
      </c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</row>
    <row r="27" spans="1:32" s="42" customFormat="1" ht="58.5" customHeight="1">
      <c r="A27" s="91">
        <v>50000000</v>
      </c>
      <c r="B27" s="99" t="s">
        <v>389</v>
      </c>
      <c r="C27" s="117"/>
      <c r="D27" s="94">
        <v>0</v>
      </c>
      <c r="E27" s="94">
        <v>0</v>
      </c>
      <c r="F27" s="131">
        <f t="shared" si="1"/>
      </c>
      <c r="G27" s="127">
        <f t="shared" si="2"/>
        <v>0</v>
      </c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</row>
    <row r="28" spans="1:32" s="41" customFormat="1" ht="24.75" customHeight="1">
      <c r="A28" s="476" t="s">
        <v>53</v>
      </c>
      <c r="B28" s="486"/>
      <c r="C28" s="75">
        <f>C6+C12+C17+C19+C26+C23</f>
        <v>3305.9</v>
      </c>
      <c r="D28" s="75">
        <f>D6+D12+D17+D19+D26+D23</f>
        <v>8241.6</v>
      </c>
      <c r="E28" s="75">
        <f>E6+E12+E17+E19+E26+E23</f>
        <v>10963</v>
      </c>
      <c r="F28" s="132">
        <f t="shared" si="1"/>
        <v>133.02028732284992</v>
      </c>
      <c r="G28" s="133">
        <f t="shared" si="2"/>
        <v>7657.1</v>
      </c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</row>
    <row r="29" spans="1:32" s="48" customFormat="1" ht="30.75" customHeight="1">
      <c r="A29" s="487" t="s">
        <v>21</v>
      </c>
      <c r="B29" s="488"/>
      <c r="C29" s="118">
        <f>C28</f>
        <v>3305.9</v>
      </c>
      <c r="D29" s="61">
        <f>D28</f>
        <v>8241.6</v>
      </c>
      <c r="E29" s="61">
        <f>E28</f>
        <v>10963</v>
      </c>
      <c r="F29" s="134">
        <f t="shared" si="1"/>
        <v>133.02028732284992</v>
      </c>
      <c r="G29" s="133">
        <f t="shared" si="2"/>
        <v>7657.1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</row>
    <row r="30" spans="1:32" s="15" customFormat="1" ht="24.75" customHeight="1">
      <c r="A30" s="485" t="s">
        <v>23</v>
      </c>
      <c r="B30" s="477"/>
      <c r="C30" s="477"/>
      <c r="D30" s="477"/>
      <c r="E30" s="477"/>
      <c r="F30" s="477"/>
      <c r="G30" s="477"/>
      <c r="H30" s="14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</row>
    <row r="31" spans="1:32" s="373" customFormat="1" ht="20.25">
      <c r="A31" s="367" t="s">
        <v>133</v>
      </c>
      <c r="B31" s="368" t="s">
        <v>24</v>
      </c>
      <c r="C31" s="369">
        <f>C32+C33+C34</f>
        <v>7.4</v>
      </c>
      <c r="D31" s="369">
        <f>D32+D33+D34</f>
        <v>528.2</v>
      </c>
      <c r="E31" s="369">
        <f>E32+E33+E34</f>
        <v>483.2</v>
      </c>
      <c r="F31" s="370">
        <f>IF(D31=0,"",IF(($E31/D31*100)&gt;=200,"В/100",$E31/D31*100))</f>
        <v>91.48049981067776</v>
      </c>
      <c r="G31" s="123">
        <f t="shared" si="2"/>
        <v>475.8</v>
      </c>
      <c r="H31" s="371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</row>
    <row r="32" spans="1:32" s="378" customFormat="1" ht="60.75">
      <c r="A32" s="135" t="s">
        <v>192</v>
      </c>
      <c r="B32" s="136" t="s">
        <v>193</v>
      </c>
      <c r="C32" s="360">
        <v>7.4</v>
      </c>
      <c r="D32" s="374">
        <v>488.2</v>
      </c>
      <c r="E32" s="374">
        <v>445.2</v>
      </c>
      <c r="F32" s="375">
        <f>IF(D32=0,"",IF(($E32/D32*100)&gt;=200,"В/100",$E32/D32*100))</f>
        <v>91.19213437115936</v>
      </c>
      <c r="G32" s="127">
        <f t="shared" si="2"/>
        <v>437.8</v>
      </c>
      <c r="H32" s="376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</row>
    <row r="33" spans="1:32" s="296" customFormat="1" ht="20.25" hidden="1">
      <c r="A33" s="379">
        <v>180</v>
      </c>
      <c r="B33" s="137" t="s">
        <v>197</v>
      </c>
      <c r="C33" s="361"/>
      <c r="D33" s="374"/>
      <c r="E33" s="374"/>
      <c r="F33" s="140"/>
      <c r="G33" s="127">
        <f t="shared" si="2"/>
        <v>0</v>
      </c>
      <c r="H33" s="380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</row>
    <row r="34" spans="1:8" s="377" customFormat="1" ht="40.5">
      <c r="A34" s="135" t="s">
        <v>194</v>
      </c>
      <c r="B34" s="137" t="s">
        <v>195</v>
      </c>
      <c r="C34" s="361"/>
      <c r="D34" s="374">
        <v>40</v>
      </c>
      <c r="E34" s="374">
        <v>38</v>
      </c>
      <c r="F34" s="375">
        <f>IF(D34=0,"",IF(($E34/D34*100)&gt;=200,"В/100",$E34/D34*100))</f>
        <v>95</v>
      </c>
      <c r="G34" s="127">
        <f t="shared" si="2"/>
        <v>38</v>
      </c>
      <c r="H34" s="376"/>
    </row>
    <row r="35" spans="1:32" s="12" customFormat="1" ht="23.25" customHeight="1">
      <c r="A35" s="388" t="s">
        <v>134</v>
      </c>
      <c r="B35" s="389" t="s">
        <v>25</v>
      </c>
      <c r="C35" s="362">
        <f>C36+C37+C38+C40+C42+C44+C45+C46+C50+C43+C41+C47+C48+C49+C39+C54</f>
        <v>1293.1</v>
      </c>
      <c r="D35" s="362">
        <f>D36+D37+D38+D40+D42+D44+D45+D46+D50+D43+D41+D47+D48+D49+D39+D54</f>
        <v>4074.4</v>
      </c>
      <c r="E35" s="362">
        <f>E36+E37+E38+E40+E42+E44+E45+E46+E50+E43+E41+E47+E48+E49+E39+E54</f>
        <v>2675.6</v>
      </c>
      <c r="F35" s="382">
        <f>IF(D35=0,"",IF(($E35/D35*100)&gt;=200,"В/100",$E35/D35*100))</f>
        <v>65.66856469664245</v>
      </c>
      <c r="G35" s="383">
        <f t="shared" si="2"/>
        <v>1382.5</v>
      </c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</row>
    <row r="36" spans="1:32" s="16" customFormat="1" ht="20.25">
      <c r="A36" s="390" t="s">
        <v>200</v>
      </c>
      <c r="B36" s="391" t="s">
        <v>201</v>
      </c>
      <c r="C36" s="363">
        <v>276.9</v>
      </c>
      <c r="D36" s="413">
        <v>89.6</v>
      </c>
      <c r="E36" s="385">
        <v>86.6</v>
      </c>
      <c r="F36" s="382">
        <f>IF(D36=0,"",IF(($E36/D36*100)&gt;=200,"В/100",$E36/D36*100))</f>
        <v>96.65178571428571</v>
      </c>
      <c r="G36" s="414">
        <f t="shared" si="2"/>
        <v>-190.29999999999998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</row>
    <row r="37" spans="1:32" s="16" customFormat="1" ht="40.5">
      <c r="A37" s="138" t="s">
        <v>220</v>
      </c>
      <c r="B37" s="136" t="s">
        <v>401</v>
      </c>
      <c r="C37" s="364">
        <v>1000.8</v>
      </c>
      <c r="D37" s="415">
        <v>3471.7</v>
      </c>
      <c r="E37" s="386">
        <v>2330</v>
      </c>
      <c r="F37" s="382">
        <f>IF(D37=0,"",IF(($E37/D37*100)&gt;=200,"В/100",$E37/D37*100))</f>
        <v>67.11409395973155</v>
      </c>
      <c r="G37" s="127">
        <f t="shared" si="2"/>
        <v>1329.2</v>
      </c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</row>
    <row r="38" spans="1:32" s="16" customFormat="1" ht="40.5" hidden="1">
      <c r="A38" s="138" t="s">
        <v>300</v>
      </c>
      <c r="B38" s="136" t="s">
        <v>221</v>
      </c>
      <c r="C38" s="364"/>
      <c r="D38" s="415"/>
      <c r="E38" s="386"/>
      <c r="F38" s="416"/>
      <c r="G38" s="127">
        <f t="shared" si="2"/>
        <v>0</v>
      </c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</row>
    <row r="39" spans="1:32" s="16" customFormat="1" ht="40.5" hidden="1">
      <c r="A39" s="138">
        <v>1041</v>
      </c>
      <c r="B39" s="136" t="s">
        <v>221</v>
      </c>
      <c r="C39" s="364"/>
      <c r="D39" s="415"/>
      <c r="E39" s="386"/>
      <c r="F39" s="416"/>
      <c r="G39" s="127">
        <f t="shared" si="2"/>
        <v>0</v>
      </c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</row>
    <row r="40" spans="1:32" s="16" customFormat="1" ht="40.5">
      <c r="A40" s="135" t="s">
        <v>202</v>
      </c>
      <c r="B40" s="136" t="s">
        <v>203</v>
      </c>
      <c r="C40" s="364"/>
      <c r="D40" s="415">
        <v>279.5</v>
      </c>
      <c r="E40" s="386">
        <v>175</v>
      </c>
      <c r="F40" s="382">
        <f>IF(D40=0,"",IF(($E40/D40*100)&gt;=200,"В/100",$E40/D40*100))</f>
        <v>62.61180679785331</v>
      </c>
      <c r="G40" s="127">
        <f t="shared" si="2"/>
        <v>175</v>
      </c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</row>
    <row r="41" spans="1:32" s="16" customFormat="1" ht="26.25" customHeight="1">
      <c r="A41" s="135">
        <v>1141</v>
      </c>
      <c r="B41" s="136" t="s">
        <v>225</v>
      </c>
      <c r="C41" s="364">
        <v>14.4</v>
      </c>
      <c r="D41" s="415">
        <v>56.8</v>
      </c>
      <c r="E41" s="386">
        <v>56.8</v>
      </c>
      <c r="F41" s="382">
        <f>IF(D41=0,"",IF(($E41/D41*100)&gt;=200,"В/100",$E41/D41*100))</f>
        <v>100</v>
      </c>
      <c r="G41" s="127">
        <f t="shared" si="2"/>
        <v>42.4</v>
      </c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</row>
    <row r="42" spans="1:32" s="16" customFormat="1" ht="21" customHeight="1">
      <c r="A42" s="135" t="s">
        <v>204</v>
      </c>
      <c r="B42" s="136" t="s">
        <v>205</v>
      </c>
      <c r="C42" s="364">
        <v>1</v>
      </c>
      <c r="D42" s="415">
        <v>101.9</v>
      </c>
      <c r="E42" s="386">
        <v>27.2</v>
      </c>
      <c r="F42" s="382">
        <f>IF(D42=0,"",IF(($E42/D42*100)&gt;=200,"В/100",$E42/D42*100))</f>
        <v>26.692836113837092</v>
      </c>
      <c r="G42" s="127">
        <f t="shared" si="2"/>
        <v>26.2</v>
      </c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</row>
    <row r="43" spans="1:32" s="16" customFormat="1" ht="20.25" hidden="1">
      <c r="A43" s="135">
        <v>1141</v>
      </c>
      <c r="B43" s="136" t="s">
        <v>225</v>
      </c>
      <c r="C43" s="335"/>
      <c r="D43" s="415"/>
      <c r="E43" s="386"/>
      <c r="F43" s="416"/>
      <c r="G43" s="127">
        <f t="shared" si="2"/>
        <v>0</v>
      </c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</row>
    <row r="44" spans="1:32" s="16" customFormat="1" ht="40.5" hidden="1">
      <c r="A44" s="135" t="s">
        <v>228</v>
      </c>
      <c r="B44" s="136" t="s">
        <v>229</v>
      </c>
      <c r="C44" s="335"/>
      <c r="D44" s="415"/>
      <c r="E44" s="386"/>
      <c r="F44" s="416"/>
      <c r="G44" s="127">
        <f t="shared" si="2"/>
        <v>0</v>
      </c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</row>
    <row r="45" spans="1:32" s="16" customFormat="1" ht="81" hidden="1">
      <c r="A45" s="135" t="s">
        <v>232</v>
      </c>
      <c r="B45" s="136" t="s">
        <v>233</v>
      </c>
      <c r="C45" s="335"/>
      <c r="D45" s="415"/>
      <c r="E45" s="386"/>
      <c r="F45" s="416"/>
      <c r="G45" s="127">
        <f t="shared" si="2"/>
        <v>0</v>
      </c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</row>
    <row r="46" spans="1:32" s="16" customFormat="1" ht="60.75" hidden="1">
      <c r="A46" s="135" t="s">
        <v>234</v>
      </c>
      <c r="B46" s="136" t="s">
        <v>235</v>
      </c>
      <c r="C46" s="335"/>
      <c r="D46" s="415"/>
      <c r="E46" s="386"/>
      <c r="F46" s="416"/>
      <c r="G46" s="127">
        <f t="shared" si="2"/>
        <v>0</v>
      </c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</row>
    <row r="47" spans="1:32" s="16" customFormat="1" ht="40.5" hidden="1">
      <c r="A47" s="392">
        <v>1151</v>
      </c>
      <c r="B47" s="393" t="s">
        <v>229</v>
      </c>
      <c r="C47" s="335"/>
      <c r="D47" s="415"/>
      <c r="E47" s="386"/>
      <c r="F47" s="416"/>
      <c r="G47" s="127">
        <f t="shared" si="2"/>
        <v>0</v>
      </c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</row>
    <row r="48" spans="1:32" s="16" customFormat="1" ht="57.75" customHeight="1" hidden="1">
      <c r="A48" s="392">
        <v>1181</v>
      </c>
      <c r="B48" s="393" t="s">
        <v>393</v>
      </c>
      <c r="C48" s="335"/>
      <c r="D48" s="415"/>
      <c r="E48" s="386"/>
      <c r="F48" s="416"/>
      <c r="G48" s="127">
        <f t="shared" si="2"/>
        <v>0</v>
      </c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</row>
    <row r="49" spans="1:32" s="16" customFormat="1" ht="60.75" hidden="1">
      <c r="A49" s="392">
        <v>1182</v>
      </c>
      <c r="B49" s="393" t="s">
        <v>235</v>
      </c>
      <c r="C49" s="335"/>
      <c r="D49" s="415"/>
      <c r="E49" s="386"/>
      <c r="F49" s="416">
        <f>IF(D49=0,"",IF(($E49/D49*100)&gt;=200,"В/100",$E49/D49*100))</f>
      </c>
      <c r="G49" s="127">
        <f t="shared" si="2"/>
        <v>0</v>
      </c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</row>
    <row r="50" spans="1:32" s="50" customFormat="1" ht="6.75" customHeight="1" hidden="1">
      <c r="A50" s="392" t="s">
        <v>236</v>
      </c>
      <c r="B50" s="394" t="s">
        <v>237</v>
      </c>
      <c r="C50" s="335"/>
      <c r="D50" s="415"/>
      <c r="E50" s="386"/>
      <c r="F50" s="417">
        <f>IF(D50=0,"",IF(($E50/D50*100)&gt;=200,"В/100",$E50/D50*100))</f>
      </c>
      <c r="G50" s="418">
        <f t="shared" si="2"/>
        <v>0</v>
      </c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</row>
    <row r="51" spans="1:32" s="12" customFormat="1" ht="17.25" customHeight="1" hidden="1">
      <c r="A51" s="388" t="s">
        <v>162</v>
      </c>
      <c r="B51" s="389" t="s">
        <v>163</v>
      </c>
      <c r="C51" s="333">
        <f>C53</f>
        <v>0</v>
      </c>
      <c r="D51" s="362">
        <f>D52</f>
        <v>0</v>
      </c>
      <c r="E51" s="362">
        <f>E52</f>
        <v>0</v>
      </c>
      <c r="F51" s="382">
        <f>IF(D51=0,"",IF(($E51/D51*100)&gt;=200,"В/100",$E51/D51*100))</f>
      </c>
      <c r="G51" s="383">
        <f t="shared" si="2"/>
        <v>0</v>
      </c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</row>
    <row r="52" spans="1:32" s="19" customFormat="1" ht="20.25" hidden="1">
      <c r="A52" s="395" t="s">
        <v>210</v>
      </c>
      <c r="B52" s="396" t="s">
        <v>211</v>
      </c>
      <c r="C52" s="336"/>
      <c r="D52" s="387"/>
      <c r="E52" s="387"/>
      <c r="F52" s="375">
        <f>IF(D52=0,"",IF(($E52/D52*100)&gt;=200,"В/100",$E52/D52*100))</f>
      </c>
      <c r="G52" s="383">
        <f t="shared" si="2"/>
        <v>0</v>
      </c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</row>
    <row r="53" spans="1:32" s="19" customFormat="1" ht="20.25" hidden="1">
      <c r="A53" s="395">
        <v>2010</v>
      </c>
      <c r="B53" s="396" t="s">
        <v>211</v>
      </c>
      <c r="C53" s="336"/>
      <c r="D53" s="387"/>
      <c r="E53" s="387"/>
      <c r="F53" s="375"/>
      <c r="G53" s="384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</row>
    <row r="54" spans="1:32" s="19" customFormat="1" ht="60.75">
      <c r="A54" s="395">
        <v>1210</v>
      </c>
      <c r="B54" s="136" t="s">
        <v>412</v>
      </c>
      <c r="C54" s="336"/>
      <c r="D54" s="387">
        <v>74.9</v>
      </c>
      <c r="E54" s="387"/>
      <c r="F54" s="382">
        <f>IF(D54=0,"",IF(($E54/D54*100)&gt;=200,"В/100",$E54/D54*100))</f>
        <v>0</v>
      </c>
      <c r="G54" s="127">
        <f t="shared" si="2"/>
        <v>0</v>
      </c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</row>
    <row r="55" spans="1:32" s="176" customFormat="1" ht="25.5" customHeight="1">
      <c r="A55" s="397" t="s">
        <v>135</v>
      </c>
      <c r="B55" s="398" t="s">
        <v>140</v>
      </c>
      <c r="C55" s="362">
        <f>C56+C60+C59</f>
        <v>372</v>
      </c>
      <c r="D55" s="362">
        <f>D56+D60+D59</f>
        <v>2379.2</v>
      </c>
      <c r="E55" s="362">
        <f>E56+E60+E59</f>
        <v>2059.5</v>
      </c>
      <c r="F55" s="382">
        <f aca="true" t="shared" si="4" ref="F55:F61">IF(D55=0,"",IF(($E55/D55*100)&gt;=200,"В/100",$E55/D55*100))</f>
        <v>86.56271015467385</v>
      </c>
      <c r="G55" s="383">
        <f t="shared" si="2"/>
        <v>1687.5</v>
      </c>
      <c r="H55" s="175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</row>
    <row r="56" spans="1:32" s="17" customFormat="1" ht="57.75" customHeight="1">
      <c r="A56" s="135" t="s">
        <v>248</v>
      </c>
      <c r="B56" s="139" t="s">
        <v>249</v>
      </c>
      <c r="C56" s="360">
        <v>372</v>
      </c>
      <c r="D56" s="374">
        <v>2024.3</v>
      </c>
      <c r="E56" s="374">
        <v>1710.7</v>
      </c>
      <c r="F56" s="140">
        <f t="shared" si="4"/>
        <v>84.50822506545474</v>
      </c>
      <c r="G56" s="127">
        <f t="shared" si="2"/>
        <v>1338.7</v>
      </c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</row>
    <row r="57" spans="1:32" s="17" customFormat="1" ht="20.25" hidden="1">
      <c r="A57" s="138" t="s">
        <v>298</v>
      </c>
      <c r="B57" s="136" t="s">
        <v>299</v>
      </c>
      <c r="C57" s="49"/>
      <c r="D57" s="374"/>
      <c r="E57" s="374"/>
      <c r="F57" s="140">
        <f t="shared" si="4"/>
      </c>
      <c r="G57" s="123">
        <f t="shared" si="2"/>
        <v>0</v>
      </c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</row>
    <row r="58" spans="1:32" s="17" customFormat="1" ht="20.25" hidden="1">
      <c r="A58" s="138" t="s">
        <v>218</v>
      </c>
      <c r="B58" s="136" t="s">
        <v>219</v>
      </c>
      <c r="C58" s="49"/>
      <c r="D58" s="374"/>
      <c r="E58" s="374"/>
      <c r="F58" s="140">
        <f t="shared" si="4"/>
      </c>
      <c r="G58" s="123">
        <f t="shared" si="2"/>
        <v>0</v>
      </c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</row>
    <row r="59" spans="1:32" s="17" customFormat="1" ht="20.25" hidden="1">
      <c r="A59" s="138">
        <v>3133</v>
      </c>
      <c r="B59" s="136" t="s">
        <v>299</v>
      </c>
      <c r="C59" s="51"/>
      <c r="D59" s="374"/>
      <c r="E59" s="374"/>
      <c r="F59" s="140">
        <f t="shared" si="4"/>
      </c>
      <c r="G59" s="127">
        <f t="shared" si="2"/>
        <v>0</v>
      </c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</row>
    <row r="60" spans="1:32" s="52" customFormat="1" ht="20.25">
      <c r="A60" s="138">
        <v>3210</v>
      </c>
      <c r="B60" s="136" t="s">
        <v>219</v>
      </c>
      <c r="C60" s="51"/>
      <c r="D60" s="374">
        <v>354.9</v>
      </c>
      <c r="E60" s="374">
        <v>348.8</v>
      </c>
      <c r="F60" s="140">
        <f t="shared" si="4"/>
        <v>98.28120597351368</v>
      </c>
      <c r="G60" s="127">
        <f t="shared" si="2"/>
        <v>348.8</v>
      </c>
      <c r="H60" s="146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</row>
    <row r="61" spans="1:32" s="56" customFormat="1" ht="25.5" customHeight="1">
      <c r="A61" s="397" t="s">
        <v>136</v>
      </c>
      <c r="B61" s="381" t="s">
        <v>26</v>
      </c>
      <c r="C61" s="362">
        <f>C62+C63</f>
        <v>11.9</v>
      </c>
      <c r="D61" s="362">
        <f>D62+D63</f>
        <v>589.4</v>
      </c>
      <c r="E61" s="362">
        <f>E62+E63</f>
        <v>168.39999999999998</v>
      </c>
      <c r="F61" s="382">
        <f t="shared" si="4"/>
        <v>28.57142857142857</v>
      </c>
      <c r="G61" s="383">
        <f t="shared" si="2"/>
        <v>156.49999999999997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</row>
    <row r="62" spans="1:32" s="53" customFormat="1" ht="20.25">
      <c r="A62" s="399" t="s">
        <v>256</v>
      </c>
      <c r="B62" s="393" t="s">
        <v>257</v>
      </c>
      <c r="C62" s="360">
        <v>9.5</v>
      </c>
      <c r="D62" s="374">
        <v>450.3</v>
      </c>
      <c r="E62" s="374">
        <v>52.8</v>
      </c>
      <c r="F62" s="382">
        <f aca="true" t="shared" si="5" ref="F62:F67">IF(D62=0,"",IF(($E62/D62*100)&gt;=200,"В/100",$E62/D62*100))</f>
        <v>11.725516322451698</v>
      </c>
      <c r="G62" s="384">
        <f t="shared" si="2"/>
        <v>43.3</v>
      </c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</row>
    <row r="63" spans="1:32" s="53" customFormat="1" ht="40.5">
      <c r="A63" s="400" t="s">
        <v>258</v>
      </c>
      <c r="B63" s="393" t="s">
        <v>259</v>
      </c>
      <c r="C63" s="360">
        <v>2.4</v>
      </c>
      <c r="D63" s="374">
        <v>139.1</v>
      </c>
      <c r="E63" s="374">
        <v>115.6</v>
      </c>
      <c r="F63" s="382">
        <f t="shared" si="5"/>
        <v>83.1056793673616</v>
      </c>
      <c r="G63" s="384">
        <f t="shared" si="2"/>
        <v>113.19999999999999</v>
      </c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</row>
    <row r="64" spans="1:32" s="56" customFormat="1" ht="26.25" customHeight="1">
      <c r="A64" s="397" t="s">
        <v>137</v>
      </c>
      <c r="B64" s="381" t="s">
        <v>27</v>
      </c>
      <c r="C64" s="333">
        <f>C65</f>
        <v>0</v>
      </c>
      <c r="D64" s="362">
        <f>D65</f>
        <v>140.1</v>
      </c>
      <c r="E64" s="362">
        <f>E65</f>
        <v>138.6</v>
      </c>
      <c r="F64" s="382">
        <f t="shared" si="5"/>
        <v>98.92933618843684</v>
      </c>
      <c r="G64" s="383">
        <f t="shared" si="2"/>
        <v>138.6</v>
      </c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</row>
    <row r="65" spans="1:32" s="54" customFormat="1" ht="37.5" customHeight="1">
      <c r="A65" s="401" t="s">
        <v>266</v>
      </c>
      <c r="B65" s="402" t="s">
        <v>267</v>
      </c>
      <c r="C65" s="337"/>
      <c r="D65" s="387">
        <v>140.1</v>
      </c>
      <c r="E65" s="387">
        <v>138.6</v>
      </c>
      <c r="F65" s="382">
        <f t="shared" si="5"/>
        <v>98.92933618843684</v>
      </c>
      <c r="G65" s="384">
        <f t="shared" si="2"/>
        <v>138.6</v>
      </c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</row>
    <row r="66" spans="1:32" s="56" customFormat="1" ht="25.5" customHeight="1">
      <c r="A66" s="397" t="s">
        <v>138</v>
      </c>
      <c r="B66" s="381" t="s">
        <v>79</v>
      </c>
      <c r="C66" s="362">
        <f>C67+C69+C70</f>
        <v>1775.6</v>
      </c>
      <c r="D66" s="362">
        <f>D67+D69+D70</f>
        <v>13253.2</v>
      </c>
      <c r="E66" s="362">
        <f>E67+E69+E70</f>
        <v>2449.8</v>
      </c>
      <c r="F66" s="382">
        <f t="shared" si="5"/>
        <v>18.48459240032596</v>
      </c>
      <c r="G66" s="383">
        <f t="shared" si="2"/>
        <v>674.2000000000003</v>
      </c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</row>
    <row r="67" spans="1:32" s="54" customFormat="1" ht="20.25">
      <c r="A67" s="403" t="s">
        <v>176</v>
      </c>
      <c r="B67" s="396" t="s">
        <v>177</v>
      </c>
      <c r="C67" s="365">
        <v>1775.6</v>
      </c>
      <c r="D67" s="387">
        <v>12253.2</v>
      </c>
      <c r="E67" s="387">
        <v>1956</v>
      </c>
      <c r="F67" s="382">
        <f t="shared" si="5"/>
        <v>15.96317696601704</v>
      </c>
      <c r="G67" s="384">
        <f t="shared" si="2"/>
        <v>180.4000000000001</v>
      </c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</row>
    <row r="68" spans="1:32" s="54" customFormat="1" ht="20.25" hidden="1">
      <c r="A68" s="403" t="s">
        <v>296</v>
      </c>
      <c r="B68" s="396" t="s">
        <v>297</v>
      </c>
      <c r="C68" s="365"/>
      <c r="D68" s="387"/>
      <c r="E68" s="387"/>
      <c r="F68" s="375"/>
      <c r="G68" s="383">
        <f t="shared" si="2"/>
        <v>0</v>
      </c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</row>
    <row r="69" spans="1:32" s="54" customFormat="1" ht="42" customHeight="1" hidden="1">
      <c r="A69" s="403">
        <v>6082</v>
      </c>
      <c r="B69" s="393" t="s">
        <v>297</v>
      </c>
      <c r="C69" s="366"/>
      <c r="D69" s="387"/>
      <c r="E69" s="387"/>
      <c r="F69" s="375"/>
      <c r="G69" s="383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</row>
    <row r="70" spans="1:32" s="54" customFormat="1" ht="42" customHeight="1">
      <c r="A70" s="403">
        <v>6082</v>
      </c>
      <c r="B70" s="393" t="s">
        <v>297</v>
      </c>
      <c r="C70" s="366"/>
      <c r="D70" s="387">
        <v>1000</v>
      </c>
      <c r="E70" s="387">
        <v>493.8</v>
      </c>
      <c r="F70" s="382">
        <f>IF(D70=0,"",IF(($E70/D70*100)&gt;=200,"В/100",$E70/D70*100))</f>
        <v>49.38</v>
      </c>
      <c r="G70" s="384">
        <f t="shared" si="2"/>
        <v>493.8</v>
      </c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</row>
    <row r="71" spans="1:32" s="12" customFormat="1" ht="20.25" customHeight="1">
      <c r="A71" s="388" t="s">
        <v>151</v>
      </c>
      <c r="B71" s="404" t="s">
        <v>152</v>
      </c>
      <c r="C71" s="362">
        <f>C82+C83+C84+C85</f>
        <v>326.7</v>
      </c>
      <c r="D71" s="362">
        <f>D82+D83+D84+D85</f>
        <v>5164.2</v>
      </c>
      <c r="E71" s="362">
        <f>E82+E83+E84+E85</f>
        <v>1600</v>
      </c>
      <c r="F71" s="382">
        <f>IF(D71=0,"",IF(($E71/D71*100)&gt;=200,"В/100",$E71/D71*100))</f>
        <v>30.98253359668487</v>
      </c>
      <c r="G71" s="383">
        <f t="shared" si="2"/>
        <v>1273.3</v>
      </c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</row>
    <row r="72" spans="1:32" s="13" customFormat="1" ht="20.25" customHeight="1" hidden="1">
      <c r="A72" s="399" t="s">
        <v>288</v>
      </c>
      <c r="B72" s="393" t="s">
        <v>289</v>
      </c>
      <c r="C72" s="360"/>
      <c r="D72" s="387"/>
      <c r="E72" s="387"/>
      <c r="F72" s="375">
        <f>IF(D72=0,"",IF(($E72/D72*100)&gt;=200,"В/100",$E72/D72*100))</f>
      </c>
      <c r="G72" s="383">
        <f t="shared" si="2"/>
        <v>0</v>
      </c>
      <c r="H72" s="20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</row>
    <row r="73" spans="1:32" s="13" customFormat="1" ht="17.25" customHeight="1" hidden="1">
      <c r="A73" s="399" t="s">
        <v>290</v>
      </c>
      <c r="B73" s="393" t="s">
        <v>291</v>
      </c>
      <c r="C73" s="360"/>
      <c r="D73" s="387"/>
      <c r="E73" s="387"/>
      <c r="F73" s="375">
        <f>IF(D73=0,"",IF(($E73/D73*100)&gt;=200,"В/100",$E73/D73*100))</f>
      </c>
      <c r="G73" s="383">
        <f t="shared" si="2"/>
        <v>0</v>
      </c>
      <c r="H73" s="20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</row>
    <row r="74" spans="1:32" s="13" customFormat="1" ht="21.75" customHeight="1" hidden="1">
      <c r="A74" s="399" t="s">
        <v>292</v>
      </c>
      <c r="B74" s="393" t="s">
        <v>293</v>
      </c>
      <c r="C74" s="360"/>
      <c r="D74" s="387"/>
      <c r="E74" s="387"/>
      <c r="F74" s="375">
        <f>IF(D74=0,"",IF(($E74/D74*100)&gt;=200,"В/100",$E74/D74*100))</f>
      </c>
      <c r="G74" s="383">
        <f t="shared" si="2"/>
        <v>0</v>
      </c>
      <c r="H74" s="20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</row>
    <row r="75" spans="1:32" s="13" customFormat="1" ht="21.75" customHeight="1" hidden="1">
      <c r="A75" s="399">
        <v>7321</v>
      </c>
      <c r="B75" s="393" t="s">
        <v>289</v>
      </c>
      <c r="C75" s="360"/>
      <c r="D75" s="387"/>
      <c r="E75" s="387"/>
      <c r="F75" s="382"/>
      <c r="G75" s="384">
        <f t="shared" si="2"/>
        <v>0</v>
      </c>
      <c r="H75" s="20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</row>
    <row r="76" spans="1:32" s="13" customFormat="1" ht="21.75" customHeight="1" hidden="1">
      <c r="A76" s="399">
        <v>7322</v>
      </c>
      <c r="B76" s="393" t="s">
        <v>291</v>
      </c>
      <c r="C76" s="360"/>
      <c r="D76" s="387"/>
      <c r="E76" s="387"/>
      <c r="F76" s="375"/>
      <c r="G76" s="384">
        <f t="shared" si="2"/>
        <v>0</v>
      </c>
      <c r="H76" s="20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</row>
    <row r="77" spans="1:32" s="13" customFormat="1" ht="21.75" customHeight="1" hidden="1">
      <c r="A77" s="399">
        <v>7325</v>
      </c>
      <c r="B77" s="393" t="s">
        <v>293</v>
      </c>
      <c r="C77" s="361"/>
      <c r="D77" s="387"/>
      <c r="E77" s="387"/>
      <c r="F77" s="382"/>
      <c r="G77" s="384">
        <f t="shared" si="2"/>
        <v>0</v>
      </c>
      <c r="H77" s="20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</row>
    <row r="78" spans="1:32" s="13" customFormat="1" ht="21.75" customHeight="1" hidden="1">
      <c r="A78" s="400" t="s">
        <v>294</v>
      </c>
      <c r="B78" s="393" t="s">
        <v>295</v>
      </c>
      <c r="C78" s="360"/>
      <c r="D78" s="387"/>
      <c r="E78" s="387"/>
      <c r="F78" s="375"/>
      <c r="G78" s="384">
        <f t="shared" si="2"/>
        <v>0</v>
      </c>
      <c r="H78" s="20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</row>
    <row r="79" spans="1:32" s="13" customFormat="1" ht="39" customHeight="1" hidden="1">
      <c r="A79" s="400">
        <v>7351</v>
      </c>
      <c r="B79" s="393" t="s">
        <v>368</v>
      </c>
      <c r="C79" s="360"/>
      <c r="D79" s="387"/>
      <c r="E79" s="387"/>
      <c r="F79" s="375"/>
      <c r="G79" s="384">
        <f t="shared" si="2"/>
        <v>0</v>
      </c>
      <c r="H79" s="20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</row>
    <row r="80" spans="1:32" s="13" customFormat="1" ht="37.5" customHeight="1" hidden="1">
      <c r="A80" s="400">
        <v>7363</v>
      </c>
      <c r="B80" s="393" t="s">
        <v>305</v>
      </c>
      <c r="C80" s="360"/>
      <c r="D80" s="387"/>
      <c r="E80" s="387"/>
      <c r="F80" s="375"/>
      <c r="G80" s="384">
        <f t="shared" si="2"/>
        <v>0</v>
      </c>
      <c r="H80" s="20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</row>
    <row r="81" spans="1:32" s="13" customFormat="1" ht="39" customHeight="1" hidden="1">
      <c r="A81" s="400" t="s">
        <v>182</v>
      </c>
      <c r="B81" s="393" t="s">
        <v>184</v>
      </c>
      <c r="C81" s="360"/>
      <c r="D81" s="387"/>
      <c r="E81" s="387"/>
      <c r="F81" s="375"/>
      <c r="G81" s="384">
        <f t="shared" si="2"/>
        <v>0</v>
      </c>
      <c r="H81" s="20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</row>
    <row r="82" spans="1:32" s="13" customFormat="1" ht="24" customHeight="1">
      <c r="A82" s="400">
        <v>7130</v>
      </c>
      <c r="B82" s="393" t="s">
        <v>271</v>
      </c>
      <c r="C82" s="360"/>
      <c r="D82" s="387">
        <v>64.2</v>
      </c>
      <c r="E82" s="387"/>
      <c r="F82" s="382">
        <f>IF(D82=0,"",IF(($E82/D82*100)&gt;=200,"В/100",$E82/D82*100))</f>
        <v>0</v>
      </c>
      <c r="G82" s="383">
        <f t="shared" si="2"/>
        <v>0</v>
      </c>
      <c r="H82" s="20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</row>
    <row r="83" spans="1:32" s="13" customFormat="1" ht="21" customHeight="1">
      <c r="A83" s="400">
        <v>7322</v>
      </c>
      <c r="B83" s="393" t="s">
        <v>291</v>
      </c>
      <c r="C83" s="360"/>
      <c r="D83" s="387">
        <v>1600</v>
      </c>
      <c r="E83" s="387">
        <v>1600</v>
      </c>
      <c r="F83" s="382">
        <f>IF(D83=0,"",IF(($E83/D83*100)&gt;=200,"В/100",$E83/D83*100))</f>
        <v>100</v>
      </c>
      <c r="G83" s="383">
        <f t="shared" si="2"/>
        <v>1600</v>
      </c>
      <c r="H83" s="20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</row>
    <row r="84" spans="1:32" s="13" customFormat="1" ht="39" customHeight="1">
      <c r="A84" s="400">
        <v>7461</v>
      </c>
      <c r="B84" s="136" t="s">
        <v>184</v>
      </c>
      <c r="C84" s="360"/>
      <c r="D84" s="387">
        <v>3500</v>
      </c>
      <c r="E84" s="387"/>
      <c r="F84" s="382">
        <f>IF(D84=0,"",IF(($E84/D84*100)&gt;=200,"В/100",$E84/D84*100))</f>
        <v>0</v>
      </c>
      <c r="G84" s="383">
        <f t="shared" si="2"/>
        <v>0</v>
      </c>
      <c r="H84" s="20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</row>
    <row r="85" spans="1:32" s="13" customFormat="1" ht="25.5" customHeight="1">
      <c r="A85" s="400">
        <v>7610</v>
      </c>
      <c r="B85" s="405" t="s">
        <v>275</v>
      </c>
      <c r="C85" s="360">
        <v>326.7</v>
      </c>
      <c r="D85" s="387"/>
      <c r="E85" s="387"/>
      <c r="F85" s="375"/>
      <c r="G85" s="384">
        <f t="shared" si="2"/>
        <v>-326.7</v>
      </c>
      <c r="H85" s="20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</row>
    <row r="86" spans="1:32" s="13" customFormat="1" ht="96.75" customHeight="1" hidden="1">
      <c r="A86" s="400">
        <v>7691</v>
      </c>
      <c r="B86" s="393" t="s">
        <v>369</v>
      </c>
      <c r="C86" s="49"/>
      <c r="D86" s="38"/>
      <c r="E86" s="387"/>
      <c r="F86" s="332">
        <f aca="true" t="shared" si="6" ref="F86:F91">IF(D86=0,"",IF(($E86/D86*100)&gt;=200,"В/100",$E86/D86*100))</f>
      </c>
      <c r="G86" s="334">
        <f t="shared" si="2"/>
        <v>0</v>
      </c>
      <c r="H86" s="20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</row>
    <row r="87" spans="1:32" s="56" customFormat="1" ht="23.25" customHeight="1">
      <c r="A87" s="397" t="s">
        <v>139</v>
      </c>
      <c r="B87" s="381" t="s">
        <v>143</v>
      </c>
      <c r="C87" s="381">
        <f>C93+C95+C91+C92+C94</f>
        <v>88.89999999999999</v>
      </c>
      <c r="D87" s="412">
        <f>D93+D95+D91+D92+D94</f>
        <v>5526.3</v>
      </c>
      <c r="E87" s="412">
        <f>E93+E95+E91+E92+E94</f>
        <v>5471.8</v>
      </c>
      <c r="F87" s="382">
        <f t="shared" si="6"/>
        <v>99.0138067061144</v>
      </c>
      <c r="G87" s="383">
        <f t="shared" si="2"/>
        <v>5382.900000000001</v>
      </c>
      <c r="H87" s="55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</row>
    <row r="88" spans="1:32" s="58" customFormat="1" ht="38.25" customHeight="1" hidden="1">
      <c r="A88" s="399" t="s">
        <v>278</v>
      </c>
      <c r="B88" s="393" t="s">
        <v>279</v>
      </c>
      <c r="C88" s="360"/>
      <c r="D88" s="374"/>
      <c r="E88" s="374"/>
      <c r="F88" s="375">
        <f t="shared" si="6"/>
      </c>
      <c r="G88" s="383">
        <f t="shared" si="2"/>
        <v>0</v>
      </c>
      <c r="H88" s="57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</row>
    <row r="89" spans="1:32" s="58" customFormat="1" ht="24.75" customHeight="1" hidden="1">
      <c r="A89" s="399">
        <v>8130</v>
      </c>
      <c r="B89" s="393" t="s">
        <v>281</v>
      </c>
      <c r="C89" s="360"/>
      <c r="D89" s="374"/>
      <c r="E89" s="374"/>
      <c r="F89" s="375">
        <f t="shared" si="6"/>
      </c>
      <c r="G89" s="383">
        <f t="shared" si="2"/>
        <v>0</v>
      </c>
      <c r="H89" s="57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</row>
    <row r="90" spans="1:32" s="58" customFormat="1" ht="20.25" customHeight="1" hidden="1">
      <c r="A90" s="399" t="s">
        <v>284</v>
      </c>
      <c r="B90" s="393" t="s">
        <v>285</v>
      </c>
      <c r="C90" s="360"/>
      <c r="D90" s="374"/>
      <c r="E90" s="374"/>
      <c r="F90" s="375">
        <f t="shared" si="6"/>
      </c>
      <c r="G90" s="383">
        <f t="shared" si="2"/>
        <v>0</v>
      </c>
      <c r="H90" s="57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</row>
    <row r="91" spans="1:32" s="58" customFormat="1" ht="37.5" customHeight="1">
      <c r="A91" s="399">
        <v>8110</v>
      </c>
      <c r="B91" s="393" t="s">
        <v>279</v>
      </c>
      <c r="C91" s="360"/>
      <c r="D91" s="374">
        <v>5471.8</v>
      </c>
      <c r="E91" s="374">
        <v>5471.8</v>
      </c>
      <c r="F91" s="375">
        <f t="shared" si="6"/>
        <v>100</v>
      </c>
      <c r="G91" s="384">
        <f t="shared" si="2"/>
        <v>5471.8</v>
      </c>
      <c r="H91" s="57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</row>
    <row r="92" spans="1:32" s="58" customFormat="1" ht="24" customHeight="1" hidden="1">
      <c r="A92" s="399">
        <v>8130</v>
      </c>
      <c r="B92" s="405" t="s">
        <v>380</v>
      </c>
      <c r="C92" s="360"/>
      <c r="D92" s="374"/>
      <c r="E92" s="374"/>
      <c r="F92" s="375"/>
      <c r="G92" s="384">
        <f t="shared" si="2"/>
        <v>0</v>
      </c>
      <c r="H92" s="57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</row>
    <row r="93" spans="1:32" s="58" customFormat="1" ht="26.25" customHeight="1" hidden="1">
      <c r="A93" s="399">
        <v>8240</v>
      </c>
      <c r="B93" s="393" t="s">
        <v>378</v>
      </c>
      <c r="C93" s="360"/>
      <c r="D93" s="374"/>
      <c r="E93" s="374"/>
      <c r="F93" s="375"/>
      <c r="G93" s="384">
        <f t="shared" si="2"/>
        <v>0</v>
      </c>
      <c r="H93" s="57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</row>
    <row r="94" spans="1:32" s="58" customFormat="1" ht="22.5" customHeight="1">
      <c r="A94" s="399">
        <v>8240</v>
      </c>
      <c r="B94" s="393" t="s">
        <v>378</v>
      </c>
      <c r="C94" s="360">
        <v>1.3</v>
      </c>
      <c r="D94" s="374"/>
      <c r="E94" s="374"/>
      <c r="F94" s="375">
        <f>IF(D94=0,"",IF(($E94/D94*100)&gt;=200,"В/100",$E94/D94*100))</f>
      </c>
      <c r="G94" s="384">
        <f t="shared" si="2"/>
        <v>-1.3</v>
      </c>
      <c r="H94" s="57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</row>
    <row r="95" spans="1:32" s="60" customFormat="1" ht="20.25" customHeight="1">
      <c r="A95" s="399" t="s">
        <v>366</v>
      </c>
      <c r="B95" s="393" t="s">
        <v>367</v>
      </c>
      <c r="C95" s="360">
        <v>87.6</v>
      </c>
      <c r="D95" s="374">
        <v>54.5</v>
      </c>
      <c r="E95" s="374"/>
      <c r="F95" s="382">
        <f>IF(D95=0,"",IF(($E95/D95*100)&gt;=200,"В/100",$E95/D95*100))</f>
        <v>0</v>
      </c>
      <c r="G95" s="384">
        <f t="shared" si="2"/>
        <v>-87.6</v>
      </c>
      <c r="H95" s="5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</row>
    <row r="96" spans="1:32" s="13" customFormat="1" ht="29.25" customHeight="1">
      <c r="A96" s="406"/>
      <c r="B96" s="407" t="s">
        <v>385</v>
      </c>
      <c r="C96" s="362">
        <f>C31+C35+C51+C55+C61+C64+C66+C71+C87</f>
        <v>3875.6</v>
      </c>
      <c r="D96" s="362">
        <f>D31+D35+D51+D55+D61+D64+D66+D71+D87</f>
        <v>31655</v>
      </c>
      <c r="E96" s="362">
        <f>E31+E35+E51+E55+E61+E64+E66+E71+E87</f>
        <v>15046.899999999998</v>
      </c>
      <c r="F96" s="382">
        <f>IF(D96=0,"",IF(($E96/D96*100)&gt;=200,"В/100",$E96/D96*100))</f>
        <v>47.53403885642078</v>
      </c>
      <c r="G96" s="383">
        <f aca="true" t="shared" si="7" ref="G96:G101">E96-C96</f>
        <v>11171.299999999997</v>
      </c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</row>
    <row r="97" spans="1:32" s="43" customFormat="1" ht="18" customHeight="1" hidden="1" thickBot="1">
      <c r="A97" s="26" t="s">
        <v>149</v>
      </c>
      <c r="B97" s="27" t="s">
        <v>150</v>
      </c>
      <c r="C97" s="27"/>
      <c r="D97" s="28"/>
      <c r="E97" s="28"/>
      <c r="F97" s="29">
        <f>IF(D97=0,"",IF(($E97/D97*100)&gt;=200,"В/100",$E97/D97*100))</f>
      </c>
      <c r="G97" s="30">
        <f t="shared" si="7"/>
        <v>0</v>
      </c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</row>
    <row r="98" spans="1:32" s="8" customFormat="1" ht="35.25" customHeight="1" hidden="1" thickBot="1">
      <c r="A98" s="31"/>
      <c r="B98" s="32" t="s">
        <v>49</v>
      </c>
      <c r="C98" s="32"/>
      <c r="D98" s="25"/>
      <c r="E98" s="25"/>
      <c r="F98" s="33"/>
      <c r="G98" s="30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</row>
    <row r="99" spans="1:32" s="144" customFormat="1" ht="26.25" customHeight="1">
      <c r="A99" s="489" t="s">
        <v>386</v>
      </c>
      <c r="B99" s="490"/>
      <c r="C99" s="490"/>
      <c r="D99" s="490"/>
      <c r="E99" s="490"/>
      <c r="F99" s="490"/>
      <c r="G99" s="491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</row>
    <row r="100" spans="1:32" s="145" customFormat="1" ht="33.75" customHeight="1">
      <c r="A100" s="401">
        <v>8831</v>
      </c>
      <c r="B100" s="408" t="s">
        <v>180</v>
      </c>
      <c r="C100" s="337"/>
      <c r="D100" s="387">
        <v>9.4</v>
      </c>
      <c r="E100" s="362"/>
      <c r="F100" s="412"/>
      <c r="G100" s="384">
        <f>E100-C100</f>
        <v>0</v>
      </c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</row>
    <row r="101" spans="1:32" s="145" customFormat="1" ht="38.25" customHeight="1">
      <c r="A101" s="401">
        <v>8832</v>
      </c>
      <c r="B101" s="408" t="s">
        <v>370</v>
      </c>
      <c r="C101" s="337"/>
      <c r="D101" s="387">
        <v>-9.4</v>
      </c>
      <c r="E101" s="439">
        <v>-3.2</v>
      </c>
      <c r="F101" s="412"/>
      <c r="G101" s="79">
        <f t="shared" si="7"/>
        <v>-3.2</v>
      </c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</row>
    <row r="102" spans="1:32" s="144" customFormat="1" ht="23.25" customHeight="1">
      <c r="A102" s="338"/>
      <c r="B102" s="459" t="s">
        <v>113</v>
      </c>
      <c r="C102" s="484"/>
      <c r="D102" s="484"/>
      <c r="E102" s="484"/>
      <c r="F102" s="484"/>
      <c r="G102" s="484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</row>
    <row r="103" spans="1:32" s="8" customFormat="1" ht="39.75" customHeight="1" hidden="1">
      <c r="A103" s="34">
        <v>601000</v>
      </c>
      <c r="B103" s="35" t="s">
        <v>114</v>
      </c>
      <c r="C103" s="35"/>
      <c r="D103" s="23">
        <f>+D104+D105</f>
        <v>0</v>
      </c>
      <c r="E103" s="23">
        <f>E104+E105</f>
        <v>0</v>
      </c>
      <c r="F103" s="23"/>
      <c r="G103" s="36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</row>
    <row r="104" spans="1:32" s="8" customFormat="1" ht="22.5" customHeight="1" hidden="1">
      <c r="A104" s="37">
        <v>601100</v>
      </c>
      <c r="B104" s="35" t="s">
        <v>115</v>
      </c>
      <c r="C104" s="35"/>
      <c r="D104" s="24"/>
      <c r="E104" s="24"/>
      <c r="F104" s="24"/>
      <c r="G104" s="2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</row>
    <row r="105" spans="1:32" s="8" customFormat="1" ht="23.25" customHeight="1" hidden="1">
      <c r="A105" s="37">
        <v>601200</v>
      </c>
      <c r="B105" s="35" t="s">
        <v>116</v>
      </c>
      <c r="C105" s="35"/>
      <c r="D105" s="24"/>
      <c r="E105" s="24"/>
      <c r="F105" s="24"/>
      <c r="G105" s="2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</row>
    <row r="106" spans="1:32" s="145" customFormat="1" ht="21">
      <c r="A106" s="409">
        <v>602000</v>
      </c>
      <c r="B106" s="402" t="s">
        <v>417</v>
      </c>
      <c r="C106" s="374">
        <v>569.7</v>
      </c>
      <c r="D106" s="439">
        <v>20218.9</v>
      </c>
      <c r="E106" s="439">
        <v>4080.7</v>
      </c>
      <c r="F106" s="440"/>
      <c r="G106" s="441">
        <f aca="true" t="shared" si="8" ref="G106:G125">E106-C106</f>
        <v>3511</v>
      </c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</row>
    <row r="107" spans="1:32" s="145" customFormat="1" ht="20.25">
      <c r="A107" s="409">
        <v>602100</v>
      </c>
      <c r="B107" s="402" t="s">
        <v>403</v>
      </c>
      <c r="C107" s="374">
        <v>2348.8</v>
      </c>
      <c r="D107" s="439">
        <v>831</v>
      </c>
      <c r="E107" s="439">
        <v>2435.7</v>
      </c>
      <c r="F107" s="440"/>
      <c r="G107" s="441">
        <f t="shared" si="8"/>
        <v>86.89999999999964</v>
      </c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</row>
    <row r="108" spans="1:32" s="145" customFormat="1" ht="20.25">
      <c r="A108" s="409">
        <v>602200</v>
      </c>
      <c r="B108" s="402" t="s">
        <v>30</v>
      </c>
      <c r="C108" s="374">
        <v>2773.5</v>
      </c>
      <c r="D108" s="439"/>
      <c r="E108" s="439">
        <v>2974.7</v>
      </c>
      <c r="F108" s="440"/>
      <c r="G108" s="441">
        <f t="shared" si="8"/>
        <v>201.19999999999982</v>
      </c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</row>
    <row r="109" spans="1:32" s="54" customFormat="1" ht="20.25" hidden="1">
      <c r="A109" s="409"/>
      <c r="B109" s="402" t="s">
        <v>14</v>
      </c>
      <c r="C109" s="374"/>
      <c r="D109" s="439"/>
      <c r="E109" s="439"/>
      <c r="F109" s="440"/>
      <c r="G109" s="441">
        <f t="shared" si="8"/>
        <v>0</v>
      </c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</row>
    <row r="110" spans="1:32" s="54" customFormat="1" ht="20.25" hidden="1">
      <c r="A110" s="409"/>
      <c r="B110" s="402" t="s">
        <v>12</v>
      </c>
      <c r="C110" s="374"/>
      <c r="D110" s="439"/>
      <c r="E110" s="439"/>
      <c r="F110" s="440"/>
      <c r="G110" s="441">
        <f t="shared" si="8"/>
        <v>0</v>
      </c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</row>
    <row r="111" spans="1:32" s="54" customFormat="1" ht="20.25" hidden="1">
      <c r="A111" s="409"/>
      <c r="B111" s="402" t="s">
        <v>13</v>
      </c>
      <c r="C111" s="374"/>
      <c r="D111" s="439"/>
      <c r="E111" s="439"/>
      <c r="F111" s="440"/>
      <c r="G111" s="441">
        <f t="shared" si="8"/>
        <v>0</v>
      </c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</row>
    <row r="112" spans="1:32" s="54" customFormat="1" ht="20.25" hidden="1">
      <c r="A112" s="409"/>
      <c r="B112" s="402" t="s">
        <v>15</v>
      </c>
      <c r="C112" s="374"/>
      <c r="D112" s="439"/>
      <c r="E112" s="439"/>
      <c r="F112" s="440"/>
      <c r="G112" s="441">
        <f t="shared" si="8"/>
        <v>0</v>
      </c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</row>
    <row r="113" spans="1:32" s="54" customFormat="1" ht="20.25" hidden="1">
      <c r="A113" s="410"/>
      <c r="B113" s="411" t="s">
        <v>117</v>
      </c>
      <c r="C113" s="375"/>
      <c r="D113" s="442"/>
      <c r="E113" s="442"/>
      <c r="F113" s="440"/>
      <c r="G113" s="441">
        <f t="shared" si="8"/>
        <v>0</v>
      </c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</row>
    <row r="114" spans="1:32" s="54" customFormat="1" ht="20.25" hidden="1">
      <c r="A114" s="410"/>
      <c r="B114" s="411" t="s">
        <v>118</v>
      </c>
      <c r="C114" s="375"/>
      <c r="D114" s="442"/>
      <c r="E114" s="442"/>
      <c r="F114" s="440"/>
      <c r="G114" s="441">
        <f t="shared" si="8"/>
        <v>0</v>
      </c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</row>
    <row r="115" spans="1:32" s="54" customFormat="1" ht="20.25" hidden="1">
      <c r="A115" s="410"/>
      <c r="B115" s="411" t="s">
        <v>119</v>
      </c>
      <c r="C115" s="375"/>
      <c r="D115" s="442"/>
      <c r="E115" s="442"/>
      <c r="F115" s="440"/>
      <c r="G115" s="441">
        <f t="shared" si="8"/>
        <v>0</v>
      </c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</row>
    <row r="116" spans="1:32" s="54" customFormat="1" ht="20.25" hidden="1">
      <c r="A116" s="410"/>
      <c r="B116" s="411" t="s">
        <v>120</v>
      </c>
      <c r="C116" s="375"/>
      <c r="D116" s="442"/>
      <c r="E116" s="442"/>
      <c r="F116" s="440"/>
      <c r="G116" s="441">
        <f t="shared" si="8"/>
        <v>0</v>
      </c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</row>
    <row r="117" spans="1:32" s="54" customFormat="1" ht="20.25" hidden="1">
      <c r="A117" s="410"/>
      <c r="B117" s="411" t="s">
        <v>121</v>
      </c>
      <c r="C117" s="375"/>
      <c r="D117" s="442"/>
      <c r="E117" s="442"/>
      <c r="F117" s="440"/>
      <c r="G117" s="441">
        <f t="shared" si="8"/>
        <v>0</v>
      </c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</row>
    <row r="118" spans="1:32" s="54" customFormat="1" ht="20.25" hidden="1">
      <c r="A118" s="410"/>
      <c r="B118" s="411" t="s">
        <v>122</v>
      </c>
      <c r="C118" s="375"/>
      <c r="D118" s="442"/>
      <c r="E118" s="442"/>
      <c r="F118" s="440"/>
      <c r="G118" s="441">
        <f t="shared" si="8"/>
        <v>0</v>
      </c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</row>
    <row r="119" spans="1:32" s="54" customFormat="1" ht="20.25" hidden="1">
      <c r="A119" s="410"/>
      <c r="B119" s="411" t="s">
        <v>123</v>
      </c>
      <c r="C119" s="375"/>
      <c r="D119" s="442"/>
      <c r="E119" s="442"/>
      <c r="F119" s="440"/>
      <c r="G119" s="441">
        <f t="shared" si="8"/>
        <v>0</v>
      </c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</row>
    <row r="120" spans="1:32" s="54" customFormat="1" ht="20.25" hidden="1">
      <c r="A120" s="410"/>
      <c r="B120" s="411" t="s">
        <v>124</v>
      </c>
      <c r="C120" s="375"/>
      <c r="D120" s="442"/>
      <c r="E120" s="442"/>
      <c r="F120" s="440"/>
      <c r="G120" s="441">
        <f t="shared" si="8"/>
        <v>0</v>
      </c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</row>
    <row r="121" spans="1:32" s="54" customFormat="1" ht="20.25" hidden="1">
      <c r="A121" s="410"/>
      <c r="B121" s="411" t="s">
        <v>125</v>
      </c>
      <c r="C121" s="375"/>
      <c r="D121" s="442"/>
      <c r="E121" s="442"/>
      <c r="F121" s="440"/>
      <c r="G121" s="441">
        <f t="shared" si="8"/>
        <v>0</v>
      </c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</row>
    <row r="122" spans="1:32" s="54" customFormat="1" ht="40.5" hidden="1">
      <c r="A122" s="410"/>
      <c r="B122" s="411" t="s">
        <v>126</v>
      </c>
      <c r="C122" s="375"/>
      <c r="D122" s="442"/>
      <c r="E122" s="442"/>
      <c r="F122" s="440"/>
      <c r="G122" s="441">
        <f t="shared" si="8"/>
        <v>0</v>
      </c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</row>
    <row r="123" spans="1:32" s="54" customFormat="1" ht="20.25" hidden="1">
      <c r="A123" s="410"/>
      <c r="B123" s="411" t="s">
        <v>127</v>
      </c>
      <c r="C123" s="375"/>
      <c r="D123" s="442"/>
      <c r="E123" s="442"/>
      <c r="F123" s="440"/>
      <c r="G123" s="441">
        <f t="shared" si="8"/>
        <v>0</v>
      </c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</row>
    <row r="124" spans="1:32" s="145" customFormat="1" ht="21">
      <c r="A124" s="409">
        <v>602300</v>
      </c>
      <c r="B124" s="402" t="s">
        <v>418</v>
      </c>
      <c r="C124" s="374"/>
      <c r="D124" s="439"/>
      <c r="E124" s="439"/>
      <c r="F124" s="440"/>
      <c r="G124" s="441">
        <f t="shared" si="8"/>
        <v>0</v>
      </c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</row>
    <row r="125" spans="1:32" s="145" customFormat="1" ht="40.5">
      <c r="A125" s="409">
        <v>602400</v>
      </c>
      <c r="B125" s="402" t="s">
        <v>20</v>
      </c>
      <c r="C125" s="374">
        <v>994.4</v>
      </c>
      <c r="D125" s="439">
        <v>19387.9</v>
      </c>
      <c r="E125" s="439">
        <v>4619.7</v>
      </c>
      <c r="F125" s="440"/>
      <c r="G125" s="441">
        <f t="shared" si="8"/>
        <v>3625.2999999999997</v>
      </c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</row>
    <row r="126" spans="1:32" s="145" customFormat="1" ht="40.5">
      <c r="A126" s="406" t="s">
        <v>16</v>
      </c>
      <c r="B126" s="407" t="s">
        <v>384</v>
      </c>
      <c r="C126" s="362">
        <v>569.7</v>
      </c>
      <c r="D126" s="443">
        <v>20218.9</v>
      </c>
      <c r="E126" s="443">
        <v>4080.7</v>
      </c>
      <c r="F126" s="444"/>
      <c r="G126" s="445">
        <f>E126-C126</f>
        <v>3511</v>
      </c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</row>
    <row r="127" spans="4:32" s="8" customFormat="1" ht="18">
      <c r="D127" s="9"/>
      <c r="E127" s="9"/>
      <c r="F127" s="9"/>
      <c r="G127" s="9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</row>
    <row r="128" spans="4:32" s="8" customFormat="1" ht="18">
      <c r="D128" s="9"/>
      <c r="E128" s="9"/>
      <c r="F128" s="9"/>
      <c r="G128" s="9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</row>
    <row r="129" spans="1:32" s="143" customFormat="1" ht="23.25" customHeight="1">
      <c r="A129" s="483" t="s">
        <v>421</v>
      </c>
      <c r="B129" s="482"/>
      <c r="C129" s="141"/>
      <c r="D129" s="142"/>
      <c r="E129" s="481" t="s">
        <v>422</v>
      </c>
      <c r="F129" s="482"/>
      <c r="G129" s="142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</row>
    <row r="130" spans="4:7" ht="18">
      <c r="D130" s="2"/>
      <c r="E130" s="9"/>
      <c r="F130" s="2"/>
      <c r="G130" s="2"/>
    </row>
    <row r="131" spans="4:7" ht="18">
      <c r="D131" s="2"/>
      <c r="E131" s="9"/>
      <c r="F131" s="2"/>
      <c r="G131" s="2"/>
    </row>
    <row r="132" spans="4:7" ht="18">
      <c r="D132" s="2"/>
      <c r="E132" s="9"/>
      <c r="F132" s="2"/>
      <c r="G132" s="2"/>
    </row>
    <row r="133" spans="4:7" ht="18">
      <c r="D133" s="2"/>
      <c r="E133" s="9"/>
      <c r="F133" s="2"/>
      <c r="G133" s="2"/>
    </row>
    <row r="134" spans="4:7" ht="18">
      <c r="D134" s="2"/>
      <c r="E134" s="9"/>
      <c r="F134" s="2"/>
      <c r="G134" s="2"/>
    </row>
    <row r="135" spans="4:7" ht="18">
      <c r="D135" s="2"/>
      <c r="E135" s="9"/>
      <c r="F135" s="2"/>
      <c r="G135" s="2"/>
    </row>
    <row r="136" spans="4:7" ht="18">
      <c r="D136" s="2"/>
      <c r="E136" s="9"/>
      <c r="F136" s="2"/>
      <c r="G136" s="2"/>
    </row>
    <row r="137" spans="4:7" ht="18">
      <c r="D137" s="2"/>
      <c r="E137" s="9"/>
      <c r="F137" s="2"/>
      <c r="G137" s="2"/>
    </row>
    <row r="138" spans="4:7" ht="18">
      <c r="D138" s="2"/>
      <c r="E138" s="9"/>
      <c r="F138" s="2"/>
      <c r="G138" s="2"/>
    </row>
    <row r="139" spans="4:7" ht="18">
      <c r="D139" s="2"/>
      <c r="E139" s="9"/>
      <c r="F139" s="2"/>
      <c r="G139" s="2"/>
    </row>
    <row r="140" spans="4:7" ht="18">
      <c r="D140" s="2"/>
      <c r="E140" s="9"/>
      <c r="F140" s="2"/>
      <c r="G140" s="2"/>
    </row>
    <row r="141" spans="4:7" ht="18">
      <c r="D141" s="2"/>
      <c r="E141" s="9"/>
      <c r="F141" s="2"/>
      <c r="G141" s="2"/>
    </row>
    <row r="142" spans="4:7" ht="18">
      <c r="D142" s="2"/>
      <c r="E142" s="9"/>
      <c r="F142" s="2"/>
      <c r="G142" s="2"/>
    </row>
    <row r="143" spans="4:7" ht="18">
      <c r="D143" s="2"/>
      <c r="E143" s="9"/>
      <c r="F143" s="2"/>
      <c r="G143" s="2"/>
    </row>
    <row r="144" spans="4:7" ht="18">
      <c r="D144" s="2"/>
      <c r="E144" s="9"/>
      <c r="F144" s="2"/>
      <c r="G144" s="2"/>
    </row>
    <row r="145" spans="4:7" ht="18">
      <c r="D145" s="2"/>
      <c r="E145" s="9"/>
      <c r="F145" s="2"/>
      <c r="G145" s="2"/>
    </row>
    <row r="146" spans="4:7" ht="18">
      <c r="D146" s="2"/>
      <c r="E146" s="9"/>
      <c r="F146" s="2"/>
      <c r="G146" s="2"/>
    </row>
    <row r="147" spans="4:7" ht="18">
      <c r="D147" s="2"/>
      <c r="F147" s="2"/>
      <c r="G147" s="2"/>
    </row>
    <row r="148" spans="4:7" ht="18">
      <c r="D148" s="2"/>
      <c r="F148" s="2"/>
      <c r="G148" s="2"/>
    </row>
    <row r="149" spans="4:7" ht="18">
      <c r="D149" s="2"/>
      <c r="F149" s="2"/>
      <c r="G149" s="2"/>
    </row>
    <row r="150" spans="4:7" ht="18">
      <c r="D150" s="2"/>
      <c r="F150" s="2"/>
      <c r="G150" s="2"/>
    </row>
    <row r="151" spans="4:7" ht="18">
      <c r="D151" s="2"/>
      <c r="F151" s="2"/>
      <c r="G151" s="2"/>
    </row>
    <row r="152" spans="4:7" ht="18">
      <c r="D152" s="2"/>
      <c r="F152" s="2"/>
      <c r="G152" s="2"/>
    </row>
    <row r="153" spans="4:7" ht="18">
      <c r="D153" s="2"/>
      <c r="F153" s="2"/>
      <c r="G153" s="2"/>
    </row>
    <row r="154" spans="4:7" ht="18">
      <c r="D154" s="2"/>
      <c r="F154" s="2"/>
      <c r="G154" s="2"/>
    </row>
    <row r="155" spans="4:7" ht="18">
      <c r="D155" s="2"/>
      <c r="F155" s="2"/>
      <c r="G155" s="2"/>
    </row>
    <row r="156" spans="4:7" ht="18">
      <c r="D156" s="2"/>
      <c r="F156" s="2"/>
      <c r="G156" s="2"/>
    </row>
    <row r="157" spans="4:7" ht="18">
      <c r="D157" s="2"/>
      <c r="F157" s="2"/>
      <c r="G157" s="2"/>
    </row>
    <row r="158" spans="4:7" ht="18">
      <c r="D158" s="2"/>
      <c r="F158" s="2"/>
      <c r="G158" s="2"/>
    </row>
    <row r="159" spans="4:7" ht="18">
      <c r="D159" s="2"/>
      <c r="F159" s="2"/>
      <c r="G159" s="2"/>
    </row>
    <row r="160" spans="4:7" ht="18">
      <c r="D160" s="2"/>
      <c r="F160" s="2"/>
      <c r="G160" s="2"/>
    </row>
    <row r="161" spans="4:7" ht="18">
      <c r="D161" s="2"/>
      <c r="F161" s="2"/>
      <c r="G161" s="2"/>
    </row>
    <row r="162" spans="4:7" ht="18">
      <c r="D162" s="2"/>
      <c r="F162" s="2"/>
      <c r="G162" s="2"/>
    </row>
    <row r="163" spans="4:7" ht="18">
      <c r="D163" s="2"/>
      <c r="F163" s="2"/>
      <c r="G163" s="2"/>
    </row>
    <row r="164" spans="4:7" ht="18">
      <c r="D164" s="2"/>
      <c r="F164" s="2"/>
      <c r="G164" s="2"/>
    </row>
    <row r="165" spans="4:7" ht="18">
      <c r="D165" s="2"/>
      <c r="F165" s="2"/>
      <c r="G165" s="2"/>
    </row>
    <row r="166" spans="4:7" ht="18">
      <c r="D166" s="2"/>
      <c r="F166" s="2"/>
      <c r="G166" s="2"/>
    </row>
    <row r="167" spans="4:7" ht="18">
      <c r="D167" s="2"/>
      <c r="F167" s="2"/>
      <c r="G167" s="2"/>
    </row>
    <row r="168" spans="4:7" ht="18">
      <c r="D168" s="2"/>
      <c r="F168" s="2"/>
      <c r="G168" s="2"/>
    </row>
    <row r="169" spans="4:7" ht="18">
      <c r="D169" s="2"/>
      <c r="F169" s="2"/>
      <c r="G169" s="2"/>
    </row>
    <row r="170" spans="4:7" ht="18">
      <c r="D170" s="2"/>
      <c r="F170" s="2"/>
      <c r="G170" s="2"/>
    </row>
    <row r="171" spans="4:7" ht="18">
      <c r="D171" s="2"/>
      <c r="F171" s="2"/>
      <c r="G171" s="2"/>
    </row>
    <row r="172" spans="4:7" ht="18">
      <c r="D172" s="2"/>
      <c r="F172" s="2"/>
      <c r="G172" s="2"/>
    </row>
    <row r="173" spans="4:7" ht="18">
      <c r="D173" s="2"/>
      <c r="F173" s="2"/>
      <c r="G173" s="2"/>
    </row>
    <row r="174" spans="4:7" ht="18">
      <c r="D174" s="2"/>
      <c r="F174" s="2"/>
      <c r="G174" s="2"/>
    </row>
    <row r="175" spans="4:7" ht="18">
      <c r="D175" s="2"/>
      <c r="F175" s="2"/>
      <c r="G175" s="2"/>
    </row>
    <row r="176" spans="4:7" ht="18">
      <c r="D176" s="2"/>
      <c r="F176" s="2"/>
      <c r="G176" s="2"/>
    </row>
    <row r="177" spans="4:7" ht="18">
      <c r="D177" s="2"/>
      <c r="F177" s="2"/>
      <c r="G177" s="2"/>
    </row>
    <row r="178" spans="4:7" ht="18">
      <c r="D178" s="2"/>
      <c r="F178" s="2"/>
      <c r="G178" s="2"/>
    </row>
    <row r="179" spans="4:7" ht="18">
      <c r="D179" s="2"/>
      <c r="F179" s="2"/>
      <c r="G179" s="2"/>
    </row>
    <row r="180" spans="4:7" ht="18">
      <c r="D180" s="2"/>
      <c r="F180" s="2"/>
      <c r="G180" s="2"/>
    </row>
    <row r="181" spans="4:7" ht="18">
      <c r="D181" s="2"/>
      <c r="F181" s="2"/>
      <c r="G181" s="2"/>
    </row>
    <row r="182" spans="4:7" ht="18">
      <c r="D182" s="2"/>
      <c r="F182" s="2"/>
      <c r="G182" s="2"/>
    </row>
    <row r="183" spans="4:7" ht="18">
      <c r="D183" s="2"/>
      <c r="F183" s="2"/>
      <c r="G183" s="2"/>
    </row>
    <row r="184" spans="4:7" ht="18">
      <c r="D184" s="2"/>
      <c r="F184" s="2"/>
      <c r="G184" s="2"/>
    </row>
    <row r="185" spans="4:7" ht="18">
      <c r="D185" s="2"/>
      <c r="F185" s="2"/>
      <c r="G185" s="2"/>
    </row>
    <row r="186" spans="4:7" ht="18">
      <c r="D186" s="2"/>
      <c r="F186" s="2"/>
      <c r="G186" s="2"/>
    </row>
    <row r="187" spans="4:7" ht="18">
      <c r="D187" s="2"/>
      <c r="F187" s="2"/>
      <c r="G187" s="2"/>
    </row>
    <row r="188" spans="4:7" ht="18">
      <c r="D188" s="2"/>
      <c r="F188" s="2"/>
      <c r="G188" s="2"/>
    </row>
    <row r="189" spans="4:7" ht="18">
      <c r="D189" s="2"/>
      <c r="F189" s="2"/>
      <c r="G189" s="2"/>
    </row>
    <row r="190" spans="4:7" ht="18">
      <c r="D190" s="2"/>
      <c r="F190" s="2"/>
      <c r="G190" s="2"/>
    </row>
    <row r="191" spans="4:7" ht="18">
      <c r="D191" s="2"/>
      <c r="F191" s="2"/>
      <c r="G191" s="2"/>
    </row>
    <row r="192" spans="4:7" ht="18">
      <c r="D192" s="2"/>
      <c r="F192" s="2"/>
      <c r="G192" s="2"/>
    </row>
    <row r="193" spans="4:7" ht="18">
      <c r="D193" s="2"/>
      <c r="F193" s="2"/>
      <c r="G193" s="2"/>
    </row>
    <row r="194" spans="4:7" ht="18">
      <c r="D194" s="2"/>
      <c r="F194" s="2"/>
      <c r="G194" s="2"/>
    </row>
    <row r="195" spans="4:7" ht="18">
      <c r="D195" s="2"/>
      <c r="F195" s="2"/>
      <c r="G195" s="2"/>
    </row>
    <row r="196" spans="4:7" ht="18">
      <c r="D196" s="2"/>
      <c r="F196" s="2"/>
      <c r="G196" s="2"/>
    </row>
    <row r="197" spans="4:7" ht="18">
      <c r="D197" s="2"/>
      <c r="F197" s="2"/>
      <c r="G197" s="2"/>
    </row>
    <row r="198" spans="4:7" ht="18">
      <c r="D198" s="2"/>
      <c r="F198" s="2"/>
      <c r="G198" s="2"/>
    </row>
    <row r="199" spans="4:7" ht="18">
      <c r="D199" s="2"/>
      <c r="F199" s="2"/>
      <c r="G199" s="2"/>
    </row>
    <row r="200" spans="4:7" ht="18">
      <c r="D200" s="2"/>
      <c r="F200" s="2"/>
      <c r="G200" s="2"/>
    </row>
    <row r="201" spans="4:7" ht="18">
      <c r="D201" s="2"/>
      <c r="F201" s="2"/>
      <c r="G201" s="2"/>
    </row>
    <row r="202" spans="4:7" ht="18">
      <c r="D202" s="2"/>
      <c r="F202" s="2"/>
      <c r="G202" s="2"/>
    </row>
    <row r="203" spans="4:7" ht="18">
      <c r="D203" s="2"/>
      <c r="F203" s="2"/>
      <c r="G203" s="2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4:7" ht="18">
      <c r="D687" s="2"/>
      <c r="F687" s="2"/>
      <c r="G687" s="2"/>
    </row>
    <row r="688" spans="4:7" ht="18">
      <c r="D688" s="2"/>
      <c r="F688" s="2"/>
      <c r="G688" s="2"/>
    </row>
    <row r="689" spans="4:7" ht="18">
      <c r="D689" s="2"/>
      <c r="F689" s="2"/>
      <c r="G689" s="2"/>
    </row>
    <row r="690" spans="4:7" ht="18">
      <c r="D690" s="2"/>
      <c r="F690" s="2"/>
      <c r="G690" s="2"/>
    </row>
    <row r="691" spans="4:7" ht="18">
      <c r="D691" s="2"/>
      <c r="F691" s="2"/>
      <c r="G691" s="2"/>
    </row>
    <row r="692" spans="4:7" ht="18">
      <c r="D692" s="2"/>
      <c r="F692" s="2"/>
      <c r="G692" s="2"/>
    </row>
    <row r="693" spans="4:7" ht="18">
      <c r="D693" s="2"/>
      <c r="F693" s="2"/>
      <c r="G693" s="2"/>
    </row>
    <row r="694" spans="6:7" ht="18">
      <c r="F694" s="2"/>
      <c r="G694" s="2"/>
    </row>
    <row r="695" spans="6:7" ht="18">
      <c r="F695" s="2"/>
      <c r="G695" s="2"/>
    </row>
    <row r="696" spans="6:7" ht="18">
      <c r="F696" s="2"/>
      <c r="G696" s="2"/>
    </row>
    <row r="697" spans="6:7" ht="18">
      <c r="F697" s="2"/>
      <c r="G697" s="2"/>
    </row>
  </sheetData>
  <sheetProtection/>
  <mergeCells count="10">
    <mergeCell ref="E1:G1"/>
    <mergeCell ref="A2:G2"/>
    <mergeCell ref="E129:F129"/>
    <mergeCell ref="A129:B129"/>
    <mergeCell ref="B102:G102"/>
    <mergeCell ref="A30:G30"/>
    <mergeCell ref="A28:B28"/>
    <mergeCell ref="A29:B29"/>
    <mergeCell ref="A99:G99"/>
    <mergeCell ref="A4:G4"/>
  </mergeCells>
  <printOptions horizontalCentered="1"/>
  <pageMargins left="0.7874015748031497" right="0.2362204724409449" top="0.7874015748031497" bottom="0.3937007874015748" header="0" footer="0"/>
  <pageSetup fitToHeight="8" horizontalDpi="600" verticalDpi="600" orientation="portrait" paperSize="9" scale="47" r:id="rId1"/>
  <headerFooter alignWithMargins="0">
    <oddFooter>&amp;C&amp;P</oddFooter>
  </headerFooter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Serhei</cp:lastModifiedBy>
  <cp:lastPrinted>2023-08-01T06:35:13Z</cp:lastPrinted>
  <dcterms:created xsi:type="dcterms:W3CDTF">2003-04-04T06:54:01Z</dcterms:created>
  <dcterms:modified xsi:type="dcterms:W3CDTF">2023-08-03T08:37:45Z</dcterms:modified>
  <cp:category/>
  <cp:version/>
  <cp:contentType/>
  <cp:contentStatus/>
</cp:coreProperties>
</file>